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00" windowWidth="18240" windowHeight="13440" tabRatio="26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<sst xmlns="http://schemas.openxmlformats.org/spreadsheetml/2006/main" count="67" uniqueCount="49">
  <si>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gr</t>
  </si>
  <si>
    <t>kCal/gr</t>
  </si>
  <si>
    <t>H2O</t>
  </si>
  <si>
    <t>Proteine</t>
  </si>
  <si>
    <t>Lipidi</t>
  </si>
  <si>
    <t>Glucidi</t>
  </si>
  <si>
    <t>Alcol</t>
  </si>
  <si>
    <t>Sale</t>
  </si>
  <si>
    <t>Ballasto</t>
  </si>
  <si>
    <t>Totale</t>
  </si>
  <si>
    <t>Peso corp.</t>
  </si>
  <si>
    <t>Energia / gr</t>
  </si>
  <si>
    <t>Energia min.</t>
  </si>
  <si>
    <t>Energia media.</t>
  </si>
  <si>
    <t>Sostanze basilari</t>
  </si>
  <si>
    <t>Fabb. Basso proteico</t>
  </si>
  <si>
    <t>kCal/dì</t>
  </si>
  <si>
    <t>gr/dì</t>
  </si>
  <si>
    <t>Fabb. medio</t>
  </si>
  <si>
    <t>%</t>
  </si>
  <si>
    <t>Energia basso glucidico</t>
  </si>
  <si>
    <t>Energia basso proteico</t>
  </si>
  <si>
    <t>Fabb. basso glucidico</t>
  </si>
  <si>
    <t>Composizione media energetica</t>
  </si>
  <si>
    <t>Composizione media peso</t>
  </si>
  <si>
    <t>Composizione basso glucidico peso</t>
  </si>
  <si>
    <t>Composizione basso glucidico energetica</t>
  </si>
  <si>
    <t>Composizione basso proteico peso</t>
  </si>
  <si>
    <t>Composizione basso proteico energetica</t>
  </si>
  <si>
    <t>Fabb.nutritivo min.</t>
  </si>
  <si>
    <t>?</t>
  </si>
  <si>
    <t>kg</t>
  </si>
  <si>
    <t>kCal/kg</t>
  </si>
  <si>
    <t>esempio:</t>
  </si>
  <si>
    <t>fabbisogni minimi</t>
  </si>
  <si>
    <t>(p.es. Diabetici)</t>
  </si>
  <si>
    <t xml:space="preserve">minimo glucidico </t>
  </si>
  <si>
    <t>minimo proteico</t>
  </si>
  <si>
    <t>(p.es. Istadelici)</t>
  </si>
  <si>
    <t xml:space="preserve">fabbisogni "normali" </t>
  </si>
  <si>
    <t>Composizione peso</t>
  </si>
  <si>
    <t>Composizione energetica</t>
  </si>
  <si>
    <t>Fabbis. energetico</t>
  </si>
  <si>
    <t>check</t>
  </si>
  <si>
    <t>Dieta diabetica</t>
  </si>
  <si>
    <t>Dieta istadelica</t>
  </si>
  <si>
    <t>virtuali</t>
  </si>
  <si>
    <t>(energetici a lungo)</t>
  </si>
  <si>
    <t>Dieta normale (proporzionale)</t>
  </si>
</sst>
</file>

<file path=xl/styles.xml><?xml version="1.0" encoding="utf-8"?>
<styleSheet xmlns="http://schemas.openxmlformats.org/spreadsheetml/2006/main">
  <numFmts count="13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0.000"/>
    <numFmt numFmtId="165" formatCode="0.0"/>
    <numFmt numFmtId="166" formatCode="0.000%"/>
    <numFmt numFmtId="167" formatCode="0.0%"/>
    <numFmt numFmtId="168" formatCode="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b/>
      <i/>
      <sz val="12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textRotation="90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textRotation="90" wrapText="1"/>
    </xf>
    <xf numFmtId="3" fontId="1" fillId="2" borderId="1" xfId="0" applyNumberFormat="1" applyFont="1" applyFill="1" applyBorder="1" applyAlignment="1">
      <alignment horizontal="center" textRotation="90" wrapText="1"/>
    </xf>
    <xf numFmtId="3" fontId="1" fillId="2" borderId="0" xfId="0" applyNumberFormat="1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3" fontId="1" fillId="0" borderId="1" xfId="0" applyNumberFormat="1" applyFont="1" applyFill="1" applyBorder="1" applyAlignment="1">
      <alignment horizontal="center" textRotation="90" wrapText="1"/>
    </xf>
    <xf numFmtId="9" fontId="1" fillId="0" borderId="0" xfId="0" applyNumberFormat="1" applyFont="1" applyFill="1" applyBorder="1" applyAlignment="1">
      <alignment horizontal="center" textRotation="90" wrapText="1"/>
    </xf>
    <xf numFmtId="3" fontId="1" fillId="0" borderId="0" xfId="0" applyNumberFormat="1" applyFont="1" applyFill="1" applyBorder="1" applyAlignment="1">
      <alignment horizontal="center" textRotation="90" wrapText="1"/>
    </xf>
    <xf numFmtId="3" fontId="3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1" fillId="4" borderId="1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3" borderId="1" xfId="0" applyFont="1" applyFill="1" applyBorder="1" applyAlignment="1">
      <alignment/>
    </xf>
    <xf numFmtId="1" fontId="0" fillId="3" borderId="1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9" fontId="0" fillId="7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textRotation="90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3" fillId="0" borderId="4" xfId="0" applyNumberFormat="1" applyFont="1" applyBorder="1" applyAlignment="1">
      <alignment/>
    </xf>
    <xf numFmtId="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9" fontId="3" fillId="3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3" fontId="0" fillId="0" borderId="6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9" fontId="3" fillId="3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3" fontId="1" fillId="0" borderId="6" xfId="0" applyNumberFormat="1" applyFont="1" applyBorder="1" applyAlignment="1">
      <alignment horizontal="center" textRotation="90" wrapText="1"/>
    </xf>
    <xf numFmtId="0" fontId="1" fillId="2" borderId="0" xfId="0" applyFont="1" applyFill="1" applyBorder="1" applyAlignment="1">
      <alignment horizontal="center" textRotation="90" wrapText="1"/>
    </xf>
    <xf numFmtId="0" fontId="1" fillId="3" borderId="0" xfId="0" applyFont="1" applyFill="1" applyBorder="1" applyAlignment="1">
      <alignment horizontal="center" textRotation="90" wrapText="1"/>
    </xf>
    <xf numFmtId="9" fontId="1" fillId="3" borderId="0" xfId="0" applyNumberFormat="1" applyFont="1" applyFill="1" applyBorder="1" applyAlignment="1">
      <alignment horizontal="center" textRotation="90" wrapText="1"/>
    </xf>
    <xf numFmtId="0" fontId="1" fillId="4" borderId="0" xfId="0" applyFont="1" applyFill="1" applyBorder="1" applyAlignment="1">
      <alignment horizontal="center" textRotation="90" wrapText="1"/>
    </xf>
    <xf numFmtId="9" fontId="1" fillId="4" borderId="0" xfId="0" applyNumberFormat="1" applyFont="1" applyFill="1" applyBorder="1" applyAlignment="1">
      <alignment horizontal="center" textRotation="90" wrapText="1"/>
    </xf>
    <xf numFmtId="9" fontId="1" fillId="4" borderId="7" xfId="0" applyNumberFormat="1" applyFont="1" applyFill="1" applyBorder="1" applyAlignment="1">
      <alignment horizontal="center" textRotation="90" wrapText="1"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9" fontId="0" fillId="5" borderId="7" xfId="0" applyNumberFormat="1" applyFill="1" applyBorder="1" applyAlignment="1">
      <alignment/>
    </xf>
    <xf numFmtId="167" fontId="0" fillId="5" borderId="0" xfId="0" applyNumberFormat="1" applyFill="1" applyBorder="1" applyAlignment="1">
      <alignment/>
    </xf>
    <xf numFmtId="9" fontId="0" fillId="0" borderId="7" xfId="0" applyNumberFormat="1" applyBorder="1" applyAlignment="1">
      <alignment/>
    </xf>
    <xf numFmtId="3" fontId="6" fillId="0" borderId="6" xfId="0" applyNumberFormat="1" applyFont="1" applyBorder="1" applyAlignment="1">
      <alignment horizontal="center" textRotation="135"/>
    </xf>
    <xf numFmtId="3" fontId="6" fillId="0" borderId="0" xfId="0" applyNumberFormat="1" applyFont="1" applyBorder="1" applyAlignment="1">
      <alignment horizontal="center" textRotation="90"/>
    </xf>
    <xf numFmtId="3" fontId="6" fillId="0" borderId="1" xfId="0" applyNumberFormat="1" applyFont="1" applyBorder="1" applyAlignment="1">
      <alignment horizontal="center" textRotation="90"/>
    </xf>
    <xf numFmtId="9" fontId="6" fillId="0" borderId="0" xfId="0" applyNumberFormat="1" applyFont="1" applyBorder="1" applyAlignment="1">
      <alignment horizontal="center" textRotation="90"/>
    </xf>
    <xf numFmtId="0" fontId="6" fillId="0" borderId="0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9" fontId="6" fillId="0" borderId="7" xfId="0" applyNumberFormat="1" applyFont="1" applyBorder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9" fontId="7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9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9" fontId="7" fillId="0" borderId="9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0" fillId="4" borderId="6" xfId="0" applyNumberFormat="1" applyFill="1" applyBorder="1" applyAlignment="1">
      <alignment/>
    </xf>
    <xf numFmtId="3" fontId="0" fillId="6" borderId="6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3" fontId="0" fillId="7" borderId="6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V35"/>
  <sheetViews>
    <sheetView tabSelected="1" workbookViewId="0" topLeftCell="A1">
      <selection activeCell="B3" sqref="B3:U19"/>
    </sheetView>
  </sheetViews>
  <sheetFormatPr defaultColWidth="11.00390625" defaultRowHeight="12.75"/>
  <cols>
    <col min="1" max="1" width="2.00390625" style="0" customWidth="1"/>
    <col min="2" max="2" width="9.375" style="2" bestFit="1" customWidth="1"/>
    <col min="3" max="3" width="4.375" style="2" bestFit="1" customWidth="1"/>
    <col min="4" max="4" width="4.25390625" style="2" bestFit="1" customWidth="1"/>
    <col min="5" max="5" width="4.625" style="1" bestFit="1" customWidth="1"/>
    <col min="6" max="6" width="2.75390625" style="2" bestFit="1" customWidth="1"/>
    <col min="7" max="7" width="5.875" style="2" bestFit="1" customWidth="1"/>
    <col min="8" max="8" width="5.625" style="2" bestFit="1" customWidth="1"/>
    <col min="9" max="9" width="5.375" style="2" bestFit="1" customWidth="1"/>
    <col min="10" max="10" width="4.375" style="2" bestFit="1" customWidth="1"/>
    <col min="11" max="11" width="5.375" style="2" bestFit="1" customWidth="1"/>
    <col min="12" max="12" width="5.625" style="0" bestFit="1" customWidth="1"/>
    <col min="13" max="13" width="6.00390625" style="0" bestFit="1" customWidth="1"/>
    <col min="14" max="14" width="7.00390625" style="0" bestFit="1" customWidth="1"/>
    <col min="15" max="15" width="5.375" style="0" bestFit="1" customWidth="1"/>
    <col min="16" max="16" width="6.00390625" style="1" bestFit="1" customWidth="1"/>
    <col min="17" max="17" width="7.75390625" style="1" bestFit="1" customWidth="1"/>
    <col min="18" max="18" width="7.00390625" style="0" bestFit="1" customWidth="1"/>
    <col min="19" max="19" width="5.375" style="0" bestFit="1" customWidth="1"/>
    <col min="20" max="21" width="6.00390625" style="0" bestFit="1" customWidth="1"/>
  </cols>
  <sheetData>
    <row r="3" spans="10:21" ht="16.5" thickBot="1">
      <c r="J3" s="104"/>
      <c r="K3" s="105"/>
      <c r="L3" s="105"/>
      <c r="M3" s="107" t="s">
        <v>48</v>
      </c>
      <c r="O3" s="106"/>
      <c r="P3" s="106"/>
      <c r="Q3" s="108" t="s">
        <v>44</v>
      </c>
      <c r="U3" s="109" t="s">
        <v>45</v>
      </c>
    </row>
    <row r="4" spans="2:22" ht="12.75">
      <c r="B4" s="37"/>
      <c r="C4" s="38"/>
      <c r="D4" s="39" t="s">
        <v>33</v>
      </c>
      <c r="E4" s="40"/>
      <c r="F4" s="41"/>
      <c r="G4" s="41"/>
      <c r="H4" s="41"/>
      <c r="I4" s="42" t="s">
        <v>33</v>
      </c>
      <c r="J4" s="43"/>
      <c r="K4" s="43"/>
      <c r="L4" s="44"/>
      <c r="M4" s="44"/>
      <c r="N4" s="45" t="s">
        <v>33</v>
      </c>
      <c r="O4" s="46"/>
      <c r="P4" s="47"/>
      <c r="Q4" s="47"/>
      <c r="R4" s="48" t="s">
        <v>33</v>
      </c>
      <c r="S4" s="49"/>
      <c r="T4" s="49"/>
      <c r="U4" s="50"/>
      <c r="V4" s="35"/>
    </row>
    <row r="5" spans="2:22" ht="12.75">
      <c r="B5" s="51"/>
      <c r="C5" s="7"/>
      <c r="D5" s="11" t="s">
        <v>34</v>
      </c>
      <c r="E5" s="52"/>
      <c r="F5" s="53"/>
      <c r="G5" s="53"/>
      <c r="H5" s="53"/>
      <c r="I5" s="20" t="s">
        <v>39</v>
      </c>
      <c r="J5" s="54"/>
      <c r="K5" s="54"/>
      <c r="L5" s="55"/>
      <c r="M5" s="55"/>
      <c r="N5" s="21" t="s">
        <v>36</v>
      </c>
      <c r="O5" s="56"/>
      <c r="P5" s="57"/>
      <c r="Q5" s="57"/>
      <c r="R5" s="22" t="s">
        <v>37</v>
      </c>
      <c r="S5" s="58"/>
      <c r="T5" s="58"/>
      <c r="U5" s="59"/>
      <c r="V5" s="35"/>
    </row>
    <row r="6" spans="2:22" ht="12.75">
      <c r="B6" s="51"/>
      <c r="C6" s="7"/>
      <c r="D6" s="11" t="s">
        <v>46</v>
      </c>
      <c r="E6" s="52"/>
      <c r="F6" s="53"/>
      <c r="G6" s="53"/>
      <c r="H6" s="53"/>
      <c r="I6" s="20" t="s">
        <v>47</v>
      </c>
      <c r="J6" s="54"/>
      <c r="K6" s="54"/>
      <c r="L6" s="55"/>
      <c r="M6" s="55"/>
      <c r="N6" s="21" t="s">
        <v>35</v>
      </c>
      <c r="O6" s="56"/>
      <c r="P6" s="57"/>
      <c r="Q6" s="57"/>
      <c r="R6" s="22" t="s">
        <v>38</v>
      </c>
      <c r="S6" s="58"/>
      <c r="T6" s="58"/>
      <c r="U6" s="59"/>
      <c r="V6" s="35"/>
    </row>
    <row r="7" spans="2:22" s="3" customFormat="1" ht="88.5" customHeight="1">
      <c r="B7" s="60" t="s">
        <v>14</v>
      </c>
      <c r="C7" s="12" t="s">
        <v>10</v>
      </c>
      <c r="D7" s="17" t="s">
        <v>29</v>
      </c>
      <c r="E7" s="18" t="s">
        <v>40</v>
      </c>
      <c r="F7" s="19" t="s">
        <v>11</v>
      </c>
      <c r="G7" s="19" t="s">
        <v>12</v>
      </c>
      <c r="H7" s="19" t="s">
        <v>41</v>
      </c>
      <c r="I7" s="13" t="s">
        <v>18</v>
      </c>
      <c r="J7" s="14" t="s">
        <v>42</v>
      </c>
      <c r="K7" s="14" t="s">
        <v>13</v>
      </c>
      <c r="L7" s="61" t="s">
        <v>24</v>
      </c>
      <c r="M7" s="61" t="s">
        <v>23</v>
      </c>
      <c r="N7" s="15" t="s">
        <v>22</v>
      </c>
      <c r="O7" s="62" t="s">
        <v>20</v>
      </c>
      <c r="P7" s="63" t="s">
        <v>25</v>
      </c>
      <c r="Q7" s="63" t="s">
        <v>26</v>
      </c>
      <c r="R7" s="16" t="s">
        <v>15</v>
      </c>
      <c r="S7" s="64" t="s">
        <v>21</v>
      </c>
      <c r="T7" s="65" t="s">
        <v>27</v>
      </c>
      <c r="U7" s="66" t="s">
        <v>28</v>
      </c>
      <c r="V7" s="36"/>
    </row>
    <row r="8" spans="2:22" s="82" customFormat="1" ht="45.75">
      <c r="B8" s="75"/>
      <c r="C8" s="76" t="s">
        <v>31</v>
      </c>
      <c r="D8" s="77" t="s">
        <v>0</v>
      </c>
      <c r="E8" s="78" t="s">
        <v>19</v>
      </c>
      <c r="F8" s="76" t="s">
        <v>1</v>
      </c>
      <c r="G8" s="76" t="s">
        <v>16</v>
      </c>
      <c r="H8" s="76" t="s">
        <v>19</v>
      </c>
      <c r="I8" s="77" t="s">
        <v>17</v>
      </c>
      <c r="J8" s="76" t="s">
        <v>32</v>
      </c>
      <c r="K8" s="76" t="s">
        <v>16</v>
      </c>
      <c r="L8" s="79" t="s">
        <v>19</v>
      </c>
      <c r="M8" s="79" t="s">
        <v>19</v>
      </c>
      <c r="N8" s="77" t="s">
        <v>0</v>
      </c>
      <c r="O8" s="76" t="s">
        <v>16</v>
      </c>
      <c r="P8" s="78" t="s">
        <v>19</v>
      </c>
      <c r="Q8" s="78" t="s">
        <v>19</v>
      </c>
      <c r="R8" s="80" t="s">
        <v>0</v>
      </c>
      <c r="S8" s="76" t="s">
        <v>16</v>
      </c>
      <c r="T8" s="78" t="s">
        <v>19</v>
      </c>
      <c r="U8" s="81" t="s">
        <v>19</v>
      </c>
      <c r="V8" s="79"/>
    </row>
    <row r="9" spans="2:22" ht="12.75">
      <c r="B9" s="67" t="s">
        <v>33</v>
      </c>
      <c r="C9" s="68">
        <v>70</v>
      </c>
      <c r="D9" s="4"/>
      <c r="E9" s="9"/>
      <c r="F9" s="5"/>
      <c r="G9" s="5"/>
      <c r="H9" s="5"/>
      <c r="I9" s="4"/>
      <c r="J9" s="68">
        <v>30</v>
      </c>
      <c r="K9" s="7"/>
      <c r="L9" s="35"/>
      <c r="M9" s="35"/>
      <c r="N9" s="8"/>
      <c r="O9" s="35"/>
      <c r="P9" s="10"/>
      <c r="Q9" s="10"/>
      <c r="R9" s="8"/>
      <c r="S9" s="35"/>
      <c r="T9" s="35"/>
      <c r="U9" s="69"/>
      <c r="V9" s="35"/>
    </row>
    <row r="10" spans="2:22" ht="12.75">
      <c r="B10" s="100" t="s">
        <v>3</v>
      </c>
      <c r="C10" s="7"/>
      <c r="D10" s="26">
        <v>70</v>
      </c>
      <c r="E10" s="10">
        <f>D10/$D$18</f>
        <v>0.25735294117647056</v>
      </c>
      <c r="F10" s="7">
        <v>4</v>
      </c>
      <c r="G10" s="7">
        <f>F10*D10</f>
        <v>280</v>
      </c>
      <c r="H10" s="34">
        <f>G10/$G$19</f>
        <v>0.2014388489208633</v>
      </c>
      <c r="I10" s="26">
        <f>K10/F10</f>
        <v>100.82014388489209</v>
      </c>
      <c r="J10" s="24"/>
      <c r="K10" s="24">
        <f>(2100-98)*(G10/1390)</f>
        <v>403.28057553956836</v>
      </c>
      <c r="L10" s="70">
        <f aca="true" t="shared" si="0" ref="L10:L16">I10/$I$18</f>
        <v>0.040120964105565024</v>
      </c>
      <c r="M10" s="34">
        <f>K10/$K$18</f>
        <v>0.19203836930455637</v>
      </c>
      <c r="N10" s="27">
        <f>O10/4</f>
        <v>190.25</v>
      </c>
      <c r="O10" s="71">
        <f>O11</f>
        <v>761</v>
      </c>
      <c r="P10" s="70">
        <f>N10/$N$18</f>
        <v>0.07510159779800872</v>
      </c>
      <c r="Q10" s="70">
        <f>O10/$O$18</f>
        <v>0.36238095238095236</v>
      </c>
      <c r="R10" s="28">
        <v>70</v>
      </c>
      <c r="S10" s="71">
        <f>R10*F10</f>
        <v>280</v>
      </c>
      <c r="T10" s="70">
        <f>R10/$N$18</f>
        <v>0.027632650963787704</v>
      </c>
      <c r="U10" s="72">
        <f>S10/$O$18</f>
        <v>0.13333333333333333</v>
      </c>
      <c r="V10" s="35"/>
    </row>
    <row r="11" spans="2:22" ht="12.75">
      <c r="B11" s="101" t="s">
        <v>4</v>
      </c>
      <c r="C11" s="7"/>
      <c r="D11" s="32">
        <v>70</v>
      </c>
      <c r="E11" s="10">
        <f aca="true" t="shared" si="1" ref="E11:E16">D11/$D$18</f>
        <v>0.25735294117647056</v>
      </c>
      <c r="F11" s="7">
        <v>9</v>
      </c>
      <c r="G11" s="7">
        <f aca="true" t="shared" si="2" ref="G11:G16">F11*D11</f>
        <v>630</v>
      </c>
      <c r="H11" s="34">
        <f aca="true" t="shared" si="3" ref="H11:H16">G11/$G$19</f>
        <v>0.45323741007194246</v>
      </c>
      <c r="I11" s="32">
        <f>K11/F11</f>
        <v>100.82014388489209</v>
      </c>
      <c r="J11" s="24"/>
      <c r="K11" s="24">
        <f>(2100-98)*(G11/1390)</f>
        <v>907.3812949640288</v>
      </c>
      <c r="L11" s="70">
        <f t="shared" si="0"/>
        <v>0.040120964105565024</v>
      </c>
      <c r="M11" s="34">
        <f aca="true" t="shared" si="4" ref="M11:M16">K11/$K$18</f>
        <v>0.43208633093525184</v>
      </c>
      <c r="N11" s="33">
        <f>O11/9</f>
        <v>84.55555555555556</v>
      </c>
      <c r="O11" s="71">
        <f>(O19-(O12+O13))/2</f>
        <v>761</v>
      </c>
      <c r="P11" s="70">
        <f aca="true" t="shared" si="5" ref="P11:P16">N11/$N$18</f>
        <v>0.0333784879102261</v>
      </c>
      <c r="Q11" s="70">
        <f aca="true" t="shared" si="6" ref="Q11:Q16">O11/$O$18</f>
        <v>0.36238095238095236</v>
      </c>
      <c r="R11" s="33">
        <f>S11/9</f>
        <v>95.66666666666667</v>
      </c>
      <c r="S11" s="71">
        <f>(S19-(S10+S13))/2</f>
        <v>861</v>
      </c>
      <c r="T11" s="70">
        <f aca="true" t="shared" si="7" ref="T11:T16">R11/$N$18</f>
        <v>0.0377646229838432</v>
      </c>
      <c r="U11" s="72">
        <f aca="true" t="shared" si="8" ref="U11:U16">S11/$O$18</f>
        <v>0.41</v>
      </c>
      <c r="V11" s="35"/>
    </row>
    <row r="12" spans="2:22" ht="12.75">
      <c r="B12" s="102" t="s">
        <v>5</v>
      </c>
      <c r="C12" s="7"/>
      <c r="D12" s="29">
        <v>120</v>
      </c>
      <c r="E12" s="10">
        <f t="shared" si="1"/>
        <v>0.4411764705882353</v>
      </c>
      <c r="F12" s="7">
        <v>4</v>
      </c>
      <c r="G12" s="7">
        <f t="shared" si="2"/>
        <v>480</v>
      </c>
      <c r="H12" s="34">
        <f t="shared" si="3"/>
        <v>0.34532374100719426</v>
      </c>
      <c r="I12" s="29">
        <f>K12/F12</f>
        <v>172.83453237410072</v>
      </c>
      <c r="J12" s="24"/>
      <c r="K12" s="24">
        <f>(2100-98)*(G12/1390)</f>
        <v>691.3381294964029</v>
      </c>
      <c r="L12" s="70">
        <f t="shared" si="0"/>
        <v>0.06877879560954005</v>
      </c>
      <c r="M12" s="34">
        <f t="shared" si="4"/>
        <v>0.32920863309352516</v>
      </c>
      <c r="N12" s="30">
        <v>120</v>
      </c>
      <c r="O12" s="71">
        <f>F12*N12</f>
        <v>480</v>
      </c>
      <c r="P12" s="70">
        <f t="shared" si="5"/>
        <v>0.04737025879506464</v>
      </c>
      <c r="Q12" s="70">
        <f t="shared" si="6"/>
        <v>0.22857142857142856</v>
      </c>
      <c r="R12" s="31">
        <f>S12/4</f>
        <v>215.25</v>
      </c>
      <c r="S12" s="71">
        <f>S11</f>
        <v>861</v>
      </c>
      <c r="T12" s="70">
        <f t="shared" si="7"/>
        <v>0.0849704017136472</v>
      </c>
      <c r="U12" s="72">
        <f t="shared" si="8"/>
        <v>0.41</v>
      </c>
      <c r="V12" s="35"/>
    </row>
    <row r="13" spans="2:22" ht="12.75">
      <c r="B13" s="103" t="s">
        <v>6</v>
      </c>
      <c r="C13" s="7"/>
      <c r="D13" s="6">
        <v>0</v>
      </c>
      <c r="E13" s="10">
        <f t="shared" si="1"/>
        <v>0</v>
      </c>
      <c r="F13" s="7">
        <v>7</v>
      </c>
      <c r="G13" s="7">
        <f>F13*D15</f>
        <v>0</v>
      </c>
      <c r="H13" s="34">
        <f t="shared" si="3"/>
        <v>0</v>
      </c>
      <c r="I13" s="23">
        <f>0.2*$C$9</f>
        <v>14</v>
      </c>
      <c r="J13" s="24"/>
      <c r="K13" s="24">
        <f>F13*I13</f>
        <v>98</v>
      </c>
      <c r="L13" s="70">
        <f t="shared" si="0"/>
        <v>0.005571242767905633</v>
      </c>
      <c r="M13" s="34">
        <f t="shared" si="4"/>
        <v>0.04666666666666667</v>
      </c>
      <c r="N13" s="23">
        <f>I13</f>
        <v>14</v>
      </c>
      <c r="O13" s="71">
        <f>F13*N13</f>
        <v>98</v>
      </c>
      <c r="P13" s="70">
        <f t="shared" si="5"/>
        <v>0.005526530192757541</v>
      </c>
      <c r="Q13" s="70">
        <f t="shared" si="6"/>
        <v>0.04666666666666667</v>
      </c>
      <c r="R13" s="23">
        <f>N13</f>
        <v>14</v>
      </c>
      <c r="S13" s="71">
        <f>F13*R13</f>
        <v>98</v>
      </c>
      <c r="T13" s="70">
        <f t="shared" si="7"/>
        <v>0.005526530192757541</v>
      </c>
      <c r="U13" s="72">
        <f t="shared" si="8"/>
        <v>0.04666666666666667</v>
      </c>
      <c r="V13" s="35"/>
    </row>
    <row r="14" spans="2:22" ht="12.75">
      <c r="B14" s="51" t="s">
        <v>2</v>
      </c>
      <c r="C14" s="7"/>
      <c r="D14" s="6"/>
      <c r="E14" s="9" t="s">
        <v>30</v>
      </c>
      <c r="F14" s="7">
        <v>0</v>
      </c>
      <c r="G14" s="7">
        <f>F14*D13</f>
        <v>0</v>
      </c>
      <c r="H14" s="10">
        <f t="shared" si="3"/>
        <v>0</v>
      </c>
      <c r="I14" s="23">
        <f>K19</f>
        <v>2100</v>
      </c>
      <c r="J14" s="24"/>
      <c r="K14" s="24">
        <f>($K$19/$G$19)*G14</f>
        <v>0</v>
      </c>
      <c r="L14" s="70">
        <f t="shared" si="0"/>
        <v>0.835686415185845</v>
      </c>
      <c r="M14" s="70">
        <f t="shared" si="4"/>
        <v>0</v>
      </c>
      <c r="N14" s="23">
        <f>O19</f>
        <v>2100</v>
      </c>
      <c r="O14" s="71">
        <v>0</v>
      </c>
      <c r="P14" s="70">
        <f t="shared" si="5"/>
        <v>0.8289795289136311</v>
      </c>
      <c r="Q14" s="70">
        <f t="shared" si="6"/>
        <v>0</v>
      </c>
      <c r="R14" s="23">
        <f>N14</f>
        <v>2100</v>
      </c>
      <c r="S14" s="71">
        <v>0</v>
      </c>
      <c r="T14" s="70">
        <f t="shared" si="7"/>
        <v>0.8289795289136311</v>
      </c>
      <c r="U14" s="72">
        <f t="shared" si="8"/>
        <v>0</v>
      </c>
      <c r="V14" s="35"/>
    </row>
    <row r="15" spans="2:22" ht="12.75">
      <c r="B15" s="51" t="s">
        <v>7</v>
      </c>
      <c r="C15" s="7"/>
      <c r="D15" s="6"/>
      <c r="E15" s="9" t="s">
        <v>30</v>
      </c>
      <c r="F15" s="7">
        <v>0</v>
      </c>
      <c r="G15" s="7">
        <f t="shared" si="2"/>
        <v>0</v>
      </c>
      <c r="H15" s="10">
        <f t="shared" si="3"/>
        <v>0</v>
      </c>
      <c r="I15" s="23">
        <f>0.003*I14</f>
        <v>6.3</v>
      </c>
      <c r="J15" s="24"/>
      <c r="K15" s="24">
        <f>($K$19/$G$19)*G15</f>
        <v>0</v>
      </c>
      <c r="L15" s="73">
        <f t="shared" si="0"/>
        <v>0.0025070592455575347</v>
      </c>
      <c r="M15" s="70">
        <f t="shared" si="4"/>
        <v>0</v>
      </c>
      <c r="N15" s="25">
        <f>0.003*N14</f>
        <v>6.3</v>
      </c>
      <c r="O15" s="71">
        <v>0</v>
      </c>
      <c r="P15" s="73">
        <f t="shared" si="5"/>
        <v>0.0024869385867408935</v>
      </c>
      <c r="Q15" s="70">
        <f t="shared" si="6"/>
        <v>0</v>
      </c>
      <c r="R15" s="25">
        <f>N15</f>
        <v>6.3</v>
      </c>
      <c r="S15" s="71">
        <v>0</v>
      </c>
      <c r="T15" s="73">
        <f t="shared" si="7"/>
        <v>0.0024869385867408935</v>
      </c>
      <c r="U15" s="72">
        <f t="shared" si="8"/>
        <v>0</v>
      </c>
      <c r="V15" s="35"/>
    </row>
    <row r="16" spans="2:22" ht="12.75">
      <c r="B16" s="51" t="s">
        <v>8</v>
      </c>
      <c r="C16" s="7"/>
      <c r="D16" s="6">
        <v>12</v>
      </c>
      <c r="E16" s="10">
        <f t="shared" si="1"/>
        <v>0.04411764705882353</v>
      </c>
      <c r="F16" s="7">
        <v>0</v>
      </c>
      <c r="G16" s="7">
        <f t="shared" si="2"/>
        <v>0</v>
      </c>
      <c r="H16" s="10">
        <f t="shared" si="3"/>
        <v>0</v>
      </c>
      <c r="I16" s="23">
        <f>D16/G19*K18</f>
        <v>18.1294964028777</v>
      </c>
      <c r="J16" s="24"/>
      <c r="K16" s="24">
        <f>($K$19/$G$19)*G16</f>
        <v>0</v>
      </c>
      <c r="L16" s="73">
        <f t="shared" si="0"/>
        <v>0.007214558980021683</v>
      </c>
      <c r="M16" s="70">
        <f t="shared" si="4"/>
        <v>0</v>
      </c>
      <c r="N16" s="23">
        <f>I16</f>
        <v>18.1294964028777</v>
      </c>
      <c r="O16" s="71">
        <v>0</v>
      </c>
      <c r="P16" s="73">
        <f t="shared" si="5"/>
        <v>0.007156657803570917</v>
      </c>
      <c r="Q16" s="70">
        <f t="shared" si="6"/>
        <v>0</v>
      </c>
      <c r="R16" s="23">
        <f>N16</f>
        <v>18.1294964028777</v>
      </c>
      <c r="S16" s="71">
        <v>0</v>
      </c>
      <c r="T16" s="73">
        <f t="shared" si="7"/>
        <v>0.007156657803570917</v>
      </c>
      <c r="U16" s="72">
        <f t="shared" si="8"/>
        <v>0</v>
      </c>
      <c r="V16" s="35"/>
    </row>
    <row r="17" spans="2:22" ht="4.5" customHeight="1">
      <c r="B17" s="51"/>
      <c r="C17" s="7"/>
      <c r="D17" s="6"/>
      <c r="E17" s="10"/>
      <c r="F17" s="7"/>
      <c r="G17" s="7"/>
      <c r="H17" s="7"/>
      <c r="I17" s="6"/>
      <c r="J17" s="7"/>
      <c r="K17" s="7"/>
      <c r="L17" s="35"/>
      <c r="M17" s="35"/>
      <c r="N17" s="8"/>
      <c r="O17" s="35"/>
      <c r="P17" s="10"/>
      <c r="Q17" s="10"/>
      <c r="R17" s="8"/>
      <c r="S17" s="35"/>
      <c r="T17" s="10"/>
      <c r="U17" s="74"/>
      <c r="V17" s="35"/>
    </row>
    <row r="18" spans="2:22" s="84" customFormat="1" ht="12">
      <c r="B18" s="85" t="s">
        <v>9</v>
      </c>
      <c r="C18" s="86"/>
      <c r="D18" s="87">
        <f>SUM(D10:D16)</f>
        <v>272</v>
      </c>
      <c r="E18" s="88" t="s">
        <v>30</v>
      </c>
      <c r="F18" s="86"/>
      <c r="G18" s="86">
        <f>(D10*F10)+(D11*F11)+(D12*F12)</f>
        <v>1390</v>
      </c>
      <c r="H18" s="89">
        <f>SUM(H10:H13)</f>
        <v>1</v>
      </c>
      <c r="I18" s="87">
        <f>SUM(I10:I16)</f>
        <v>2512.904316546763</v>
      </c>
      <c r="J18" s="86"/>
      <c r="K18" s="86">
        <f aca="true" t="shared" si="9" ref="K18:U18">SUM(K10:K16)</f>
        <v>2100</v>
      </c>
      <c r="L18" s="89">
        <f t="shared" si="9"/>
        <v>0.9999999999999999</v>
      </c>
      <c r="M18" s="89">
        <f t="shared" si="9"/>
        <v>1</v>
      </c>
      <c r="N18" s="87">
        <f t="shared" si="9"/>
        <v>2533.2350519584334</v>
      </c>
      <c r="O18" s="86">
        <f t="shared" si="9"/>
        <v>2100</v>
      </c>
      <c r="P18" s="89">
        <f t="shared" si="9"/>
        <v>0.9999999999999999</v>
      </c>
      <c r="Q18" s="89">
        <f t="shared" si="9"/>
        <v>0.9999999999999999</v>
      </c>
      <c r="R18" s="87">
        <f t="shared" si="9"/>
        <v>2519.346163069544</v>
      </c>
      <c r="S18" s="90">
        <f t="shared" si="9"/>
        <v>2100</v>
      </c>
      <c r="T18" s="89">
        <f t="shared" si="9"/>
        <v>0.9945173311579786</v>
      </c>
      <c r="U18" s="91">
        <f t="shared" si="9"/>
        <v>1</v>
      </c>
      <c r="V18" s="83"/>
    </row>
    <row r="19" spans="2:22" s="84" customFormat="1" ht="12.75" thickBot="1">
      <c r="B19" s="92" t="s">
        <v>43</v>
      </c>
      <c r="C19" s="93"/>
      <c r="D19" s="94"/>
      <c r="E19" s="95"/>
      <c r="F19" s="93"/>
      <c r="G19" s="93">
        <f>SUM(G10:G16)</f>
        <v>1390</v>
      </c>
      <c r="H19" s="93"/>
      <c r="I19" s="96"/>
      <c r="J19" s="95"/>
      <c r="K19" s="93">
        <f>J9*C9</f>
        <v>2100</v>
      </c>
      <c r="L19" s="97"/>
      <c r="M19" s="97"/>
      <c r="N19" s="98"/>
      <c r="O19" s="93">
        <f>K19</f>
        <v>2100</v>
      </c>
      <c r="P19" s="95"/>
      <c r="Q19" s="95"/>
      <c r="R19" s="98"/>
      <c r="S19" s="93">
        <f>O19</f>
        <v>2100</v>
      </c>
      <c r="T19" s="97"/>
      <c r="U19" s="99"/>
      <c r="V19" s="83"/>
    </row>
    <row r="25" ht="12.75">
      <c r="J25" s="7"/>
    </row>
    <row r="26" ht="12.75">
      <c r="J26" s="7"/>
    </row>
    <row r="27" ht="12.75">
      <c r="J27" s="7"/>
    </row>
    <row r="28" ht="12.75">
      <c r="J28" s="7"/>
    </row>
    <row r="29" ht="12.75">
      <c r="J29" s="7"/>
    </row>
    <row r="30" ht="12.75">
      <c r="J30" s="7"/>
    </row>
    <row r="31" ht="12.75">
      <c r="J31" s="7"/>
    </row>
    <row r="32" ht="12.75">
      <c r="J32" s="7"/>
    </row>
    <row r="33" ht="12.75">
      <c r="J33" s="7"/>
    </row>
    <row r="34" ht="12.75">
      <c r="J34" s="10"/>
    </row>
    <row r="35" ht="12.75">
      <c r="J35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Forster</dc:creator>
  <cp:keywords/>
  <dc:description/>
  <cp:lastModifiedBy>Peter Forster</cp:lastModifiedBy>
  <dcterms:created xsi:type="dcterms:W3CDTF">2004-09-06T11:29:54Z</dcterms:created>
  <cp:category/>
  <cp:version/>
  <cp:contentType/>
  <cp:contentStatus/>
</cp:coreProperties>
</file>