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7980" windowHeight="19740" tabRatio="171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<sst xmlns="http://schemas.openxmlformats.org/spreadsheetml/2006/main" count="55" uniqueCount="54">
  <si>
    <t>N</t>
  </si>
  <si>
    <t>S</t>
  </si>
  <si>
    <t>ø</t>
  </si>
  <si>
    <t>sd</t>
  </si>
  <si>
    <t>n</t>
  </si>
  <si>
    <t>a</t>
  </si>
  <si>
    <t>b</t>
  </si>
  <si>
    <t>c</t>
  </si>
  <si>
    <t>d</t>
  </si>
  <si>
    <t>a (&lt;20)</t>
  </si>
  <si>
    <t>b (20…40)</t>
  </si>
  <si>
    <t>c (&gt;40…60)</t>
  </si>
  <si>
    <t>d (&gt;60..80)</t>
  </si>
  <si>
    <t>e (&gt;80)</t>
  </si>
  <si>
    <t>classe</t>
  </si>
  <si>
    <t>frequenza</t>
  </si>
  <si>
    <t>grezzi</t>
  </si>
  <si>
    <t>ordinati</t>
  </si>
  <si>
    <t>e</t>
  </si>
  <si>
    <t>quantile 25</t>
  </si>
  <si>
    <t>minimo</t>
  </si>
  <si>
    <t>mediana</t>
  </si>
  <si>
    <t>massimo</t>
  </si>
  <si>
    <t>quantile 75</t>
  </si>
  <si>
    <t>valori rilevati</t>
  </si>
  <si>
    <t>somma</t>
  </si>
  <si>
    <t>media aritmetica</t>
  </si>
  <si>
    <t>deviazione stand.</t>
  </si>
  <si>
    <t>classi (a scelta)</t>
  </si>
  <si>
    <t>Elaborazione e     rappresentazione di                   dati statistici</t>
  </si>
  <si>
    <t>Dev.stand. sd</t>
  </si>
  <si>
    <t xml:space="preserve">Valore x </t>
  </si>
  <si>
    <t>Frequenza y</t>
  </si>
  <si>
    <t>e^exp</t>
  </si>
  <si>
    <t>exp (e)</t>
  </si>
  <si>
    <t>1/radq(2πsd^2)</t>
  </si>
  <si>
    <t>2*π*sd^2</t>
  </si>
  <si>
    <t>Sd^2</t>
  </si>
  <si>
    <t>-3sd</t>
  </si>
  <si>
    <t>-2.5sd</t>
  </si>
  <si>
    <t>-2sd</t>
  </si>
  <si>
    <t>-1.5sd</t>
  </si>
  <si>
    <t>-1sd</t>
  </si>
  <si>
    <t>-0.5sd</t>
  </si>
  <si>
    <t>0</t>
  </si>
  <si>
    <t>+0.5sd</t>
  </si>
  <si>
    <t>+1sd</t>
  </si>
  <si>
    <t>+1.5sd</t>
  </si>
  <si>
    <t>+2sd</t>
  </si>
  <si>
    <t>+2.5sd</t>
  </si>
  <si>
    <t>+3sd</t>
  </si>
  <si>
    <t>x rel.</t>
  </si>
  <si>
    <t>Media aritm. ø</t>
  </si>
  <si>
    <t>Distribuzione normale da media aritmetica e deviazione standard</t>
  </si>
</sst>
</file>

<file path=xl/styles.xml><?xml version="1.0" encoding="utf-8"?>
<styleSheet xmlns="http://schemas.openxmlformats.org/spreadsheetml/2006/main">
  <numFmts count="10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0.0"/>
    <numFmt numFmtId="165" formatCode="0.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.75"/>
      <name val="Verdana"/>
      <family val="0"/>
    </font>
    <font>
      <sz val="8"/>
      <name val="Verdana"/>
      <family val="0"/>
    </font>
    <font>
      <b/>
      <sz val="15.75"/>
      <name val="Verdana"/>
      <family val="0"/>
    </font>
    <font>
      <sz val="4"/>
      <name val="Verdana"/>
      <family val="0"/>
    </font>
    <font>
      <b/>
      <sz val="12.25"/>
      <name val="Verdana"/>
      <family val="0"/>
    </font>
    <font>
      <sz val="10.5"/>
      <name val="Verdana"/>
      <family val="0"/>
    </font>
    <font>
      <sz val="12"/>
      <name val="Verdana"/>
      <family val="0"/>
    </font>
    <font>
      <sz val="8.75"/>
      <name val="Verdana"/>
      <family val="0"/>
    </font>
    <font>
      <sz val="2.5"/>
      <name val="Verdana"/>
      <family val="0"/>
    </font>
    <font>
      <b/>
      <sz val="10"/>
      <color indexed="18"/>
      <name val="Verdana"/>
      <family val="0"/>
    </font>
    <font>
      <b/>
      <sz val="9"/>
      <color indexed="18"/>
      <name val="Verdana"/>
      <family val="0"/>
    </font>
    <font>
      <b/>
      <sz val="12"/>
      <color indexed="18"/>
      <name val="Verdana"/>
      <family val="0"/>
    </font>
    <font>
      <b/>
      <sz val="12"/>
      <color indexed="10"/>
      <name val="Verdana"/>
      <family val="0"/>
    </font>
    <font>
      <b/>
      <sz val="9"/>
      <name val="Verdana"/>
      <family val="0"/>
    </font>
    <font>
      <u val="single"/>
      <sz val="10"/>
      <color indexed="36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color indexed="58"/>
      <name val="Verdana"/>
      <family val="0"/>
    </font>
    <font>
      <sz val="8"/>
      <color indexed="58"/>
      <name val="Verdana"/>
      <family val="0"/>
    </font>
    <font>
      <b/>
      <sz val="10"/>
      <color indexed="58"/>
      <name val="Verdana"/>
      <family val="0"/>
    </font>
    <font>
      <sz val="14"/>
      <color indexed="60"/>
      <name val="Verdana"/>
      <family val="0"/>
    </font>
    <font>
      <sz val="8"/>
      <color indexed="22"/>
      <name val="Verdana"/>
      <family val="0"/>
    </font>
    <font>
      <sz val="4.25"/>
      <name val="Verdana"/>
      <family val="0"/>
    </font>
    <font>
      <sz val="3.5"/>
      <name val="Verdana"/>
      <family val="0"/>
    </font>
    <font>
      <sz val="6"/>
      <name val="Verdana"/>
      <family val="0"/>
    </font>
  </fonts>
  <fills count="13">
    <fill>
      <patternFill/>
    </fill>
    <fill>
      <patternFill patternType="gray125"/>
    </fill>
    <fill>
      <patternFill patternType="lightGray">
        <fgColor indexed="42"/>
      </patternFill>
    </fill>
    <fill>
      <patternFill patternType="lightGray">
        <fgColor indexed="51"/>
      </patternFill>
    </fill>
    <fill>
      <patternFill patternType="lightGray">
        <fgColor indexed="45"/>
      </patternFill>
    </fill>
    <fill>
      <patternFill patternType="lightGray">
        <fgColor indexed="22"/>
      </patternFill>
    </fill>
    <fill>
      <patternFill patternType="lightGray">
        <fgColor indexed="41"/>
      </patternFill>
    </fill>
    <fill>
      <patternFill patternType="lightGray">
        <fgColor indexed="13"/>
      </patternFill>
    </fill>
    <fill>
      <patternFill patternType="lightGray">
        <fgColor indexed="48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53"/>
      </patternFill>
    </fill>
    <fill>
      <patternFill patternType="gray125">
        <fgColor indexed="13"/>
        <bgColor indexed="9"/>
      </patternFill>
    </fill>
  </fills>
  <borders count="34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thin"/>
    </border>
    <border>
      <left>
        <color indexed="63"/>
      </left>
      <right style="medium">
        <color indexed="48"/>
      </right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ill="0" applyBorder="0" applyAlignment="0" applyProtection="0"/>
    <xf numFmtId="41" fontId="21" fillId="0" borderId="0" applyFill="0" applyBorder="0" applyAlignment="0" applyProtection="0"/>
    <xf numFmtId="43" fontId="21" fillId="0" borderId="0" applyFill="0" applyBorder="0" applyAlignment="0" applyProtection="0"/>
    <xf numFmtId="43" fontId="21" fillId="0" borderId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1" fillId="0" borderId="0" applyFill="0" applyBorder="0" applyAlignment="0" applyProtection="0"/>
    <xf numFmtId="42" fontId="21" fillId="0" borderId="0" applyFill="0" applyBorder="0" applyAlignment="0" applyProtection="0"/>
    <xf numFmtId="44" fontId="21" fillId="0" borderId="0" applyFill="0" applyBorder="0" applyAlignment="0" applyProtection="0"/>
    <xf numFmtId="44" fontId="2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7" borderId="13" xfId="0" applyFill="1" applyBorder="1" applyAlignment="1">
      <alignment horizontal="center" vertical="center"/>
    </xf>
    <xf numFmtId="0" fontId="1" fillId="8" borderId="10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28" xfId="0" applyFill="1" applyBorder="1" applyAlignment="1">
      <alignment/>
    </xf>
    <xf numFmtId="0" fontId="0" fillId="9" borderId="2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 vertical="center"/>
    </xf>
    <xf numFmtId="0" fontId="0" fillId="9" borderId="30" xfId="0" applyFill="1" applyBorder="1" applyAlignment="1">
      <alignment/>
    </xf>
    <xf numFmtId="0" fontId="0" fillId="9" borderId="31" xfId="0" applyFill="1" applyBorder="1" applyAlignment="1">
      <alignment/>
    </xf>
    <xf numFmtId="0" fontId="18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4" xfId="0" applyFill="1" applyBorder="1" applyAlignment="1">
      <alignment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" borderId="30" xfId="0" applyFont="1" applyFill="1" applyBorder="1" applyAlignment="1">
      <alignment/>
    </xf>
    <xf numFmtId="0" fontId="1" fillId="11" borderId="27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0" fontId="26" fillId="3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6" fillId="3" borderId="0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7" fillId="12" borderId="31" xfId="0" applyNumberFormat="1" applyFont="1" applyFill="1" applyBorder="1" applyAlignment="1">
      <alignment horizontal="right"/>
    </xf>
    <xf numFmtId="49" fontId="7" fillId="12" borderId="0" xfId="0" applyNumberFormat="1" applyFont="1" applyFill="1" applyBorder="1" applyAlignment="1">
      <alignment horizontal="center"/>
    </xf>
    <xf numFmtId="49" fontId="7" fillId="12" borderId="29" xfId="0" applyNumberFormat="1" applyFont="1" applyFill="1" applyBorder="1" applyAlignment="1">
      <alignment horizontal="center"/>
    </xf>
    <xf numFmtId="0" fontId="7" fillId="12" borderId="31" xfId="0" applyFont="1" applyFill="1" applyBorder="1" applyAlignment="1">
      <alignment/>
    </xf>
    <xf numFmtId="164" fontId="7" fillId="12" borderId="0" xfId="0" applyNumberFormat="1" applyFont="1" applyFill="1" applyBorder="1" applyAlignment="1">
      <alignment/>
    </xf>
    <xf numFmtId="164" fontId="7" fillId="12" borderId="29" xfId="0" applyNumberFormat="1" applyFont="1" applyFill="1" applyBorder="1" applyAlignment="1">
      <alignment/>
    </xf>
    <xf numFmtId="165" fontId="7" fillId="12" borderId="0" xfId="0" applyNumberFormat="1" applyFont="1" applyFill="1" applyBorder="1" applyAlignment="1">
      <alignment/>
    </xf>
    <xf numFmtId="165" fontId="7" fillId="12" borderId="29" xfId="0" applyNumberFormat="1" applyFont="1" applyFill="1" applyBorder="1" applyAlignment="1">
      <alignment/>
    </xf>
    <xf numFmtId="0" fontId="0" fillId="12" borderId="31" xfId="0" applyFont="1" applyFill="1" applyBorder="1" applyAlignment="1">
      <alignment/>
    </xf>
    <xf numFmtId="2" fontId="7" fillId="12" borderId="0" xfId="0" applyNumberFormat="1" applyFont="1" applyFill="1" applyBorder="1" applyAlignment="1">
      <alignment/>
    </xf>
    <xf numFmtId="2" fontId="7" fillId="12" borderId="29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29" xfId="0" applyFont="1" applyFill="1" applyBorder="1" applyAlignment="1">
      <alignment/>
    </xf>
    <xf numFmtId="0" fontId="0" fillId="12" borderId="24" xfId="0" applyFont="1" applyFill="1" applyBorder="1" applyAlignment="1">
      <alignment/>
    </xf>
    <xf numFmtId="0" fontId="0" fillId="12" borderId="25" xfId="0" applyFont="1" applyFill="1" applyBorder="1" applyAlignment="1">
      <alignment/>
    </xf>
    <xf numFmtId="0" fontId="0" fillId="12" borderId="26" xfId="0" applyFont="1" applyFill="1" applyBorder="1" applyAlignment="1">
      <alignment/>
    </xf>
    <xf numFmtId="0" fontId="27" fillId="0" borderId="0" xfId="0" applyFont="1" applyAlignment="1">
      <alignment/>
    </xf>
    <xf numFmtId="165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24">
    <cellStyle name="Normal" xfId="0"/>
    <cellStyle name="Followed Hyperlink" xfId="15"/>
    <cellStyle name="Besuchter Hyperlink_Elaborazione.xls Diagramm 18" xfId="16"/>
    <cellStyle name="Besuchter Hyperlink_Elaborazione.xls Diagramm 19" xfId="17"/>
    <cellStyle name="Comma" xfId="18"/>
    <cellStyle name="Comma [0]" xfId="19"/>
    <cellStyle name="Dezimal [0]_Elaborazione.xls Diagramm 18" xfId="20"/>
    <cellStyle name="Dezimal [0]_Elaborazione.xls Diagramm 19" xfId="21"/>
    <cellStyle name="Dezimal_Elaborazione.xls Diagramm 18" xfId="22"/>
    <cellStyle name="Dezimal_Elaborazione.xls Diagramm 19" xfId="23"/>
    <cellStyle name="Hyperlink" xfId="24"/>
    <cellStyle name="Hyperlink_Elaborazione.xls Diagramm 18" xfId="25"/>
    <cellStyle name="Hyperlink_Elaborazione.xls Diagramm 19" xfId="26"/>
    <cellStyle name="Percent" xfId="27"/>
    <cellStyle name="Prozent_Elaborazione.xls Diagramm 18" xfId="28"/>
    <cellStyle name="Prozent_Elaborazione.xls Diagramm 19" xfId="29"/>
    <cellStyle name="Standard_Elaborazione.xls Diagramm 18" xfId="30"/>
    <cellStyle name="Standard_Elaborazione.xls Diagramm 19" xfId="31"/>
    <cellStyle name="Currency" xfId="32"/>
    <cellStyle name="Currency [0]" xfId="33"/>
    <cellStyle name="Währung [0]_Elaborazione.xls Diagramm 18" xfId="34"/>
    <cellStyle name="Währung [0]_Elaborazione.xls Diagramm 19" xfId="35"/>
    <cellStyle name="Währung_Elaborazione.xls Diagramm 18" xfId="36"/>
    <cellStyle name="Währung_Elaborazione.xls Diagramm 19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Verdana"/>
                <a:ea typeface="Verdana"/>
                <a:cs typeface="Verdana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Tabelle1!$H$3:$H$7</c:f>
              <c:strCache/>
            </c:strRef>
          </c:cat>
          <c:val>
            <c:numRef>
              <c:f>Tabelle1!$I$3:$I$7</c:f>
              <c:numCache/>
            </c:numRef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rPr>
                  <a:t>Classi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80"/>
                    </a:solidFill>
                    <a:latin typeface="Verdana"/>
                    <a:ea typeface="Verdana"/>
                    <a:cs typeface="Verdana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37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pct50">
      <a:fgClr>
        <a:srgbClr val="99CCFF"/>
      </a:fgClr>
      <a:bgClr>
        <a:srgbClr val="FFFFFF"/>
      </a:bgClr>
    </a:pattFill>
    <a:ln w="12700">
      <a:solidFill>
        <a:srgbClr val="000080"/>
      </a:solidFill>
    </a:ln>
  </c:spPr>
  <c:txPr>
    <a:bodyPr vert="horz" rot="0"/>
    <a:lstStyle/>
    <a:p>
      <a:pPr>
        <a:defRPr lang="en-US" cap="none" sz="3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Diagramma circolare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Tabelle1!$H$3:$H$7</c:f>
              <c:strCache/>
            </c:strRef>
          </c:cat>
          <c:val>
            <c:numRef>
              <c:f>Tabelle1!$I$3:$I$7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pattFill prst="pct50">
      <a:fgClr>
        <a:srgbClr val="99CCFF"/>
      </a:fgClr>
      <a:bgClr>
        <a:srgbClr val="FFFFFF"/>
      </a:bgClr>
    </a:pattFill>
    <a:ln w="12700">
      <a:solidFill>
        <a:srgbClr val="000080"/>
      </a:solidFill>
    </a:ln>
  </c:spPr>
  <c:txPr>
    <a:bodyPr vert="horz" rot="0"/>
    <a:lstStyle/>
    <a:p>
      <a:pPr>
        <a:defRPr lang="en-US" cap="none" sz="4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Verdana"/>
                <a:ea typeface="Verdana"/>
                <a:cs typeface="Verdana"/>
              </a:rPr>
              <a:t>Box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2275"/>
          <c:w val="0.85925"/>
          <c:h val="0.69825"/>
        </c:manualLayout>
      </c:layout>
      <c:lineChart>
        <c:grouping val="standard"/>
        <c:varyColors val="0"/>
        <c:ser>
          <c:idx val="0"/>
          <c:order val="0"/>
          <c:tx>
            <c:v>quantile 25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99336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Tabelle1!$M$28</c:f>
              <c:numCache/>
            </c:numRef>
          </c:val>
          <c:smooth val="0"/>
        </c:ser>
        <c:ser>
          <c:idx val="1"/>
          <c:order val="1"/>
          <c:tx>
            <c:v>minimo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Tabelle1!$M$29</c:f>
              <c:numCache/>
            </c:numRef>
          </c:val>
          <c:smooth val="0"/>
        </c:ser>
        <c:ser>
          <c:idx val="2"/>
          <c:order val="2"/>
          <c:tx>
            <c:v>mediana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9933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Tabelle1!$M$30</c:f>
              <c:numCache/>
            </c:numRef>
          </c:val>
          <c:smooth val="0"/>
        </c:ser>
        <c:ser>
          <c:idx val="3"/>
          <c:order val="3"/>
          <c:tx>
            <c:v>massimo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1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Tabelle1!$M$31</c:f>
              <c:numCache/>
            </c:numRef>
          </c:val>
          <c:smooth val="0"/>
        </c:ser>
        <c:ser>
          <c:idx val="4"/>
          <c:order val="4"/>
          <c:tx>
            <c:v>quantile 75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99336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Tabelle1!$M$32</c:f>
              <c:numCache/>
            </c:numRef>
          </c:val>
          <c:smooth val="0"/>
        </c:ser>
        <c:hiLowLines>
          <c:spPr>
            <a:ln w="12700">
              <a:solidFill>
                <a:srgbClr val="993366"/>
              </a:solidFill>
              <a:prstDash val="dash"/>
            </a:ln>
          </c:spPr>
        </c:hiLowLines>
        <c:upDownBars>
          <c:upBars/>
          <c:downBars/>
        </c:upDownBars>
        <c:marker val="1"/>
        <c:axId val="19069964"/>
        <c:axId val="37411949"/>
      </c:lineChart>
      <c:catAx>
        <c:axId val="19069964"/>
        <c:scaling>
          <c:orientation val="minMax"/>
        </c:scaling>
        <c:axPos val="b"/>
        <c:delete val="1"/>
        <c:majorTickMark val="out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Verdana"/>
                    <a:ea typeface="Verdana"/>
                    <a:cs typeface="Verdana"/>
                  </a:rPr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19069964"/>
        <c:crossesAt val="1"/>
        <c:crossBetween val="between"/>
        <c:dispUnits/>
        <c:majorUnit val="20"/>
        <c:minorUnit val="10"/>
      </c:valAx>
      <c:spPr>
        <a:pattFill prst="pct5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42"/>
          <c:w val="0.889"/>
          <c:h val="0.14775"/>
        </c:manualLayout>
      </c:layout>
      <c:overlay val="0"/>
      <c:spPr>
        <a:pattFill prst="pct25">
          <a:fgClr>
            <a:srgbClr val="FFCC00"/>
          </a:fgClr>
          <a:bgClr>
            <a:srgbClr val="FFFFFF"/>
          </a:bgClr>
        </a:patt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pattFill prst="pct25">
      <a:fgClr>
        <a:srgbClr val="FFCC00"/>
      </a:fgClr>
      <a:bgClr>
        <a:srgbClr val="FFFFFF"/>
      </a:bgClr>
    </a:pattFill>
    <a:ln w="12700">
      <a:solidFill>
        <a:srgbClr val="993300"/>
      </a:solidFill>
    </a:ln>
  </c:spPr>
  <c:txPr>
    <a:bodyPr vert="horz" rot="0"/>
    <a:lstStyle/>
    <a:p>
      <a:pPr>
        <a:defRPr lang="en-US" cap="none" sz="4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Diagramma cartesiano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Tabelle1!$H$3:$H$7</c:f>
              <c:strCache/>
            </c:strRef>
          </c:xVal>
          <c:yVal>
            <c:numRef>
              <c:f>Tabelle1!$I$3:$I$7</c:f>
              <c:numCache/>
            </c:numRef>
          </c:yVal>
          <c:smooth val="1"/>
        </c:ser>
        <c:axId val="1163222"/>
        <c:axId val="10468999"/>
      </c:scatterChart>
      <c:valAx>
        <c:axId val="1163222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Classi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468999"/>
        <c:crosses val="autoZero"/>
        <c:crossBetween val="midCat"/>
        <c:dispUnits/>
        <c:majorUnit val="1"/>
        <c:minorUnit val="1"/>
      </c:valAx>
      <c:valAx>
        <c:axId val="1046899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1163222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pct50">
      <a:fgClr>
        <a:srgbClr val="99CCFF"/>
      </a:fgClr>
      <a:bgClr>
        <a:srgbClr val="FFFFFF"/>
      </a:bgClr>
    </a:pattFill>
    <a:ln w="12700">
      <a:solidFill>
        <a:srgbClr val="000080"/>
      </a:solidFill>
    </a:ln>
  </c:spPr>
  <c:txPr>
    <a:bodyPr vert="horz" rot="0"/>
    <a:lstStyle/>
    <a:p>
      <a:pPr>
        <a:defRPr lang="en-US" cap="none" sz="2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3300"/>
                </a:solidFill>
                <a:latin typeface="Verdana"/>
                <a:ea typeface="Verdana"/>
                <a:cs typeface="Verdana"/>
              </a:rPr>
              <a:t>Distribuzione normale</a:t>
            </a:r>
            <a:r>
              <a:rPr lang="en-US" cap="none" sz="1200" b="1" i="0" u="none" baseline="0">
                <a:solidFill>
                  <a:srgbClr val="003300"/>
                </a:solidFill>
                <a:latin typeface="Verdana"/>
                <a:ea typeface="Verdana"/>
                <a:cs typeface="Verdana"/>
              </a:rPr>
              <a:t>
</a:t>
            </a:r>
            <a:r>
              <a:rPr lang="en-US" cap="none" sz="800" b="0" i="0" u="none" baseline="0">
                <a:solidFill>
                  <a:srgbClr val="003300"/>
                </a:solidFill>
                <a:latin typeface="Verdana"/>
                <a:ea typeface="Verdana"/>
                <a:cs typeface="Verdana"/>
              </a:rPr>
              <a:t>Media aritm. ?=43.3 
Dev.stand. sd=14.1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'[1]Foglio1'!$C$5:$O$5</c:f>
              <c:numCache>
                <c:ptCount val="13"/>
                <c:pt idx="0">
                  <c:v>1</c:v>
                </c:pt>
                <c:pt idx="1">
                  <c:v>8.049999999999997</c:v>
                </c:pt>
                <c:pt idx="2">
                  <c:v>15.099999999999998</c:v>
                </c:pt>
                <c:pt idx="3">
                  <c:v>22.15</c:v>
                </c:pt>
                <c:pt idx="4">
                  <c:v>29.199999999999996</c:v>
                </c:pt>
                <c:pt idx="5">
                  <c:v>36.25</c:v>
                </c:pt>
                <c:pt idx="6">
                  <c:v>43.3</c:v>
                </c:pt>
                <c:pt idx="7">
                  <c:v>50.349999999999994</c:v>
                </c:pt>
                <c:pt idx="8">
                  <c:v>57.4</c:v>
                </c:pt>
                <c:pt idx="9">
                  <c:v>64.44999999999999</c:v>
                </c:pt>
                <c:pt idx="10">
                  <c:v>71.5</c:v>
                </c:pt>
                <c:pt idx="11">
                  <c:v>78.55</c:v>
                </c:pt>
                <c:pt idx="12">
                  <c:v>85.6</c:v>
                </c:pt>
              </c:numCache>
            </c:numRef>
          </c:xVal>
          <c:yVal>
            <c:numRef>
              <c:f>'[1]Foglio1'!$C$6:$O$6</c:f>
              <c:numCache>
                <c:ptCount val="13"/>
                <c:pt idx="0">
                  <c:v>0.00031431562295392213</c:v>
                </c:pt>
                <c:pt idx="1">
                  <c:v>0.001243142403995337</c:v>
                </c:pt>
                <c:pt idx="2">
                  <c:v>0.003829148178390903</c:v>
                </c:pt>
                <c:pt idx="3">
                  <c:v>0.009185648962081057</c:v>
                </c:pt>
                <c:pt idx="4">
                  <c:v>0.017161051539799417</c:v>
                </c:pt>
                <c:pt idx="5">
                  <c:v>0.02496918265622862</c:v>
                </c:pt>
                <c:pt idx="6">
                  <c:v>0.02829379070124849</c:v>
                </c:pt>
                <c:pt idx="7">
                  <c:v>0.02496918265622862</c:v>
                </c:pt>
                <c:pt idx="8">
                  <c:v>0.017161051539799417</c:v>
                </c:pt>
                <c:pt idx="9">
                  <c:v>0.009185648962081062</c:v>
                </c:pt>
                <c:pt idx="10">
                  <c:v>0.0038291481783909007</c:v>
                </c:pt>
                <c:pt idx="11">
                  <c:v>0.001243142403995337</c:v>
                </c:pt>
                <c:pt idx="12">
                  <c:v>0.00031431562295392213</c:v>
                </c:pt>
              </c:numCache>
            </c:numRef>
          </c:yVal>
          <c:smooth val="1"/>
        </c:ser>
        <c:axId val="27112128"/>
        <c:axId val="42682561"/>
      </c:scatterChart>
      <c:valAx>
        <c:axId val="2711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3300"/>
                    </a:solidFill>
                    <a:latin typeface="Verdana"/>
                    <a:ea typeface="Verdana"/>
                    <a:cs typeface="Verdana"/>
                  </a:rPr>
                  <a:t>Valori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Verdana"/>
                <a:ea typeface="Verdana"/>
                <a:cs typeface="Verdana"/>
              </a:defRPr>
            </a:pPr>
          </a:p>
        </c:txPr>
        <c:crossAx val="42682561"/>
        <c:crosses val="autoZero"/>
        <c:crossBetween val="midCat"/>
        <c:dispUnits/>
        <c:majorUnit val="20"/>
      </c:valAx>
      <c:valAx>
        <c:axId val="426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3300"/>
                    </a:solidFill>
                    <a:latin typeface="Verdana"/>
                    <a:ea typeface="Verdana"/>
                    <a:cs typeface="Verdana"/>
                  </a:rPr>
                  <a:t>Frequenze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</a:p>
        </c:txPr>
        <c:crossAx val="27112128"/>
        <c:crosses val="autoZero"/>
        <c:crossBetween val="midCat"/>
        <c:dispUnits/>
      </c:valAx>
      <c:spPr>
        <a:pattFill prst="pct50">
          <a:fgClr>
            <a:srgbClr val="FFFF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pct50">
      <a:fgClr>
        <a:srgbClr val="CCFFCC"/>
      </a:fgClr>
      <a:bgClr>
        <a:srgbClr val="FFFFFF"/>
      </a:bgClr>
    </a:pattFill>
    <a:ln w="12700">
      <a:solidFill>
        <a:srgbClr val="008000"/>
      </a:solidFill>
    </a:ln>
  </c:spPr>
  <c:txPr>
    <a:bodyPr vert="horz" rot="0"/>
    <a:lstStyle/>
    <a:p>
      <a:pPr>
        <a:defRPr lang="en-US" cap="none" sz="4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0.03325</cdr:x>
      <cdr:y>0.06975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123825</xdr:rowOff>
    </xdr:from>
    <xdr:to>
      <xdr:col>9</xdr:col>
      <xdr:colOff>742950</xdr:colOff>
      <xdr:row>21</xdr:row>
      <xdr:rowOff>114300</xdr:rowOff>
    </xdr:to>
    <xdr:graphicFrame>
      <xdr:nvGraphicFramePr>
        <xdr:cNvPr id="1" name="Shape 1"/>
        <xdr:cNvGraphicFramePr/>
      </xdr:nvGraphicFramePr>
      <xdr:xfrm>
        <a:off x="1905000" y="1238250"/>
        <a:ext cx="28860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828675</xdr:colOff>
      <xdr:row>1</xdr:row>
      <xdr:rowOff>0</xdr:rowOff>
    </xdr:from>
    <xdr:to>
      <xdr:col>14</xdr:col>
      <xdr:colOff>38100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4876800" y="123825"/>
        <a:ext cx="31432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1</xdr:row>
      <xdr:rowOff>9525</xdr:rowOff>
    </xdr:from>
    <xdr:to>
      <xdr:col>17</xdr:col>
      <xdr:colOff>666750</xdr:colOff>
      <xdr:row>31</xdr:row>
      <xdr:rowOff>142875</xdr:rowOff>
    </xdr:to>
    <xdr:graphicFrame>
      <xdr:nvGraphicFramePr>
        <xdr:cNvPr id="3" name="Chart 6"/>
        <xdr:cNvGraphicFramePr/>
      </xdr:nvGraphicFramePr>
      <xdr:xfrm>
        <a:off x="8086725" y="133350"/>
        <a:ext cx="307657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657225</xdr:colOff>
      <xdr:row>22</xdr:row>
      <xdr:rowOff>9525</xdr:rowOff>
    </xdr:from>
    <xdr:to>
      <xdr:col>11</xdr:col>
      <xdr:colOff>752475</xdr:colOff>
      <xdr:row>32</xdr:row>
      <xdr:rowOff>9525</xdr:rowOff>
    </xdr:to>
    <xdr:graphicFrame>
      <xdr:nvGraphicFramePr>
        <xdr:cNvPr id="4" name="Chart 7"/>
        <xdr:cNvGraphicFramePr/>
      </xdr:nvGraphicFramePr>
      <xdr:xfrm>
        <a:off x="4705350" y="3552825"/>
        <a:ext cx="1914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3</xdr:row>
      <xdr:rowOff>114300</xdr:rowOff>
    </xdr:from>
    <xdr:to>
      <xdr:col>9</xdr:col>
      <xdr:colOff>600075</xdr:colOff>
      <xdr:row>7</xdr:row>
      <xdr:rowOff>9525</xdr:rowOff>
    </xdr:to>
    <xdr:sp>
      <xdr:nvSpPr>
        <xdr:cNvPr id="5" name="Line 12"/>
        <xdr:cNvSpPr>
          <a:spLocks/>
        </xdr:cNvSpPr>
      </xdr:nvSpPr>
      <xdr:spPr>
        <a:xfrm>
          <a:off x="4152900" y="571500"/>
          <a:ext cx="495300" cy="55245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314325</xdr:colOff>
      <xdr:row>23</xdr:row>
      <xdr:rowOff>152400</xdr:rowOff>
    </xdr:from>
    <xdr:to>
      <xdr:col>14</xdr:col>
      <xdr:colOff>85725</xdr:colOff>
      <xdr:row>26</xdr:row>
      <xdr:rowOff>85725</xdr:rowOff>
    </xdr:to>
    <xdr:sp>
      <xdr:nvSpPr>
        <xdr:cNvPr id="6" name="Line 13"/>
        <xdr:cNvSpPr>
          <a:spLocks/>
        </xdr:cNvSpPr>
      </xdr:nvSpPr>
      <xdr:spPr>
        <a:xfrm flipV="1">
          <a:off x="7305675" y="3867150"/>
          <a:ext cx="762000" cy="419100"/>
        </a:xfrm>
        <a:prstGeom prst="line">
          <a:avLst/>
        </a:prstGeom>
        <a:noFill/>
        <a:ln w="381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47625</xdr:rowOff>
    </xdr:from>
    <xdr:to>
      <xdr:col>1</xdr:col>
      <xdr:colOff>95250</xdr:colOff>
      <xdr:row>27</xdr:row>
      <xdr:rowOff>76200</xdr:rowOff>
    </xdr:to>
    <xdr:sp>
      <xdr:nvSpPr>
        <xdr:cNvPr id="7" name="Line 14"/>
        <xdr:cNvSpPr>
          <a:spLocks/>
        </xdr:cNvSpPr>
      </xdr:nvSpPr>
      <xdr:spPr>
        <a:xfrm>
          <a:off x="190500" y="3590925"/>
          <a:ext cx="0" cy="85725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47625</xdr:rowOff>
    </xdr:from>
    <xdr:to>
      <xdr:col>3</xdr:col>
      <xdr:colOff>209550</xdr:colOff>
      <xdr:row>22</xdr:row>
      <xdr:rowOff>47625</xdr:rowOff>
    </xdr:to>
    <xdr:sp>
      <xdr:nvSpPr>
        <xdr:cNvPr id="8" name="Line 15"/>
        <xdr:cNvSpPr>
          <a:spLocks/>
        </xdr:cNvSpPr>
      </xdr:nvSpPr>
      <xdr:spPr>
        <a:xfrm>
          <a:off x="476250" y="3590925"/>
          <a:ext cx="457200" cy="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152400</xdr:rowOff>
    </xdr:from>
    <xdr:to>
      <xdr:col>6</xdr:col>
      <xdr:colOff>685800</xdr:colOff>
      <xdr:row>3</xdr:row>
      <xdr:rowOff>152400</xdr:rowOff>
    </xdr:to>
    <xdr:sp>
      <xdr:nvSpPr>
        <xdr:cNvPr id="9" name="Line 16"/>
        <xdr:cNvSpPr>
          <a:spLocks/>
        </xdr:cNvSpPr>
      </xdr:nvSpPr>
      <xdr:spPr>
        <a:xfrm>
          <a:off x="1885950" y="609600"/>
          <a:ext cx="619125" cy="0"/>
        </a:xfrm>
        <a:prstGeom prst="line">
          <a:avLst/>
        </a:prstGeom>
        <a:noFill/>
        <a:ln w="38100" cmpd="sng">
          <a:solidFill>
            <a:srgbClr val="99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142875</xdr:colOff>
      <xdr:row>23</xdr:row>
      <xdr:rowOff>38100</xdr:rowOff>
    </xdr:from>
    <xdr:to>
      <xdr:col>12</xdr:col>
      <xdr:colOff>142875</xdr:colOff>
      <xdr:row>26</xdr:row>
      <xdr:rowOff>57150</xdr:rowOff>
    </xdr:to>
    <xdr:sp>
      <xdr:nvSpPr>
        <xdr:cNvPr id="10" name="Line 17"/>
        <xdr:cNvSpPr>
          <a:spLocks/>
        </xdr:cNvSpPr>
      </xdr:nvSpPr>
      <xdr:spPr>
        <a:xfrm>
          <a:off x="6848475" y="3752850"/>
          <a:ext cx="0" cy="504825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47625</xdr:colOff>
      <xdr:row>22</xdr:row>
      <xdr:rowOff>28575</xdr:rowOff>
    </xdr:from>
    <xdr:to>
      <xdr:col>9</xdr:col>
      <xdr:colOff>600075</xdr:colOff>
      <xdr:row>32</xdr:row>
      <xdr:rowOff>9525</xdr:rowOff>
    </xdr:to>
    <xdr:graphicFrame>
      <xdr:nvGraphicFramePr>
        <xdr:cNvPr id="11" name="Chart 19"/>
        <xdr:cNvGraphicFramePr/>
      </xdr:nvGraphicFramePr>
      <xdr:xfrm>
        <a:off x="2647950" y="3571875"/>
        <a:ext cx="20002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295275</xdr:colOff>
      <xdr:row>24</xdr:row>
      <xdr:rowOff>95250</xdr:rowOff>
    </xdr:from>
    <xdr:to>
      <xdr:col>6</xdr:col>
      <xdr:colOff>752475</xdr:colOff>
      <xdr:row>26</xdr:row>
      <xdr:rowOff>47625</xdr:rowOff>
    </xdr:to>
    <xdr:sp>
      <xdr:nvSpPr>
        <xdr:cNvPr id="12" name="Line 20"/>
        <xdr:cNvSpPr>
          <a:spLocks/>
        </xdr:cNvSpPr>
      </xdr:nvSpPr>
      <xdr:spPr>
        <a:xfrm flipV="1">
          <a:off x="2114550" y="3971925"/>
          <a:ext cx="457200" cy="276225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nzGau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">
          <cell r="C5">
            <v>1</v>
          </cell>
          <cell r="D5">
            <v>8.049999999999997</v>
          </cell>
          <cell r="E5">
            <v>15.099999999999998</v>
          </cell>
          <cell r="F5">
            <v>22.15</v>
          </cell>
          <cell r="G5">
            <v>29.199999999999996</v>
          </cell>
          <cell r="H5">
            <v>36.25</v>
          </cell>
          <cell r="I5">
            <v>43.3</v>
          </cell>
          <cell r="J5">
            <v>50.349999999999994</v>
          </cell>
          <cell r="K5">
            <v>57.4</v>
          </cell>
          <cell r="L5">
            <v>64.44999999999999</v>
          </cell>
          <cell r="M5">
            <v>71.5</v>
          </cell>
          <cell r="N5">
            <v>78.55</v>
          </cell>
          <cell r="O5">
            <v>85.6</v>
          </cell>
        </row>
        <row r="6">
          <cell r="C6">
            <v>0.00031431562295392213</v>
          </cell>
          <cell r="D6">
            <v>0.001243142403995337</v>
          </cell>
          <cell r="E6">
            <v>0.003829148178390903</v>
          </cell>
          <cell r="F6">
            <v>0.009185648962081057</v>
          </cell>
          <cell r="G6">
            <v>0.017161051539799417</v>
          </cell>
          <cell r="H6">
            <v>0.02496918265622862</v>
          </cell>
          <cell r="I6">
            <v>0.02829379070124849</v>
          </cell>
          <cell r="J6">
            <v>0.02496918265622862</v>
          </cell>
          <cell r="K6">
            <v>0.017161051539799417</v>
          </cell>
          <cell r="L6">
            <v>0.009185648962081062</v>
          </cell>
          <cell r="M6">
            <v>0.0038291481783909007</v>
          </cell>
          <cell r="N6">
            <v>0.001243142403995337</v>
          </cell>
          <cell r="O6">
            <v>0.00031431562295392213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G40" sqref="G40"/>
    </sheetView>
  </sheetViews>
  <sheetFormatPr defaultColWidth="11.00390625" defaultRowHeight="12.75"/>
  <cols>
    <col min="1" max="1" width="1.25" style="0" customWidth="1"/>
    <col min="2" max="2" width="6.625" style="0" bestFit="1" customWidth="1"/>
    <col min="3" max="3" width="1.625" style="0" customWidth="1"/>
    <col min="4" max="4" width="7.25390625" style="0" bestFit="1" customWidth="1"/>
    <col min="5" max="5" width="6.00390625" style="0" customWidth="1"/>
    <col min="6" max="6" width="1.12109375" style="0" customWidth="1"/>
    <col min="7" max="7" width="10.25390625" style="0" bestFit="1" customWidth="1"/>
    <col min="8" max="8" width="10.00390625" style="0" customWidth="1"/>
    <col min="9" max="9" width="9.00390625" style="0" customWidth="1"/>
    <col min="10" max="10" width="12.875" style="0" customWidth="1"/>
    <col min="13" max="13" width="3.75390625" style="0" customWidth="1"/>
    <col min="14" max="14" width="13.00390625" style="0" customWidth="1"/>
    <col min="18" max="18" width="10.125" style="0" customWidth="1"/>
  </cols>
  <sheetData>
    <row r="1" spans="1:18" ht="9.75" customHeight="1" thickBot="1">
      <c r="A1" s="47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/>
    </row>
    <row r="2" spans="1:35" ht="13.5" thickBot="1">
      <c r="A2" s="48"/>
      <c r="B2" s="9" t="s">
        <v>16</v>
      </c>
      <c r="C2" s="11"/>
      <c r="D2" s="13" t="s">
        <v>17</v>
      </c>
      <c r="E2" s="14" t="s">
        <v>14</v>
      </c>
      <c r="F2" s="45"/>
      <c r="G2" s="42"/>
      <c r="H2" s="17" t="s">
        <v>14</v>
      </c>
      <c r="I2" s="18" t="s">
        <v>15</v>
      </c>
      <c r="J2" s="42"/>
      <c r="K2" s="42"/>
      <c r="L2" s="42"/>
      <c r="M2" s="42"/>
      <c r="N2" s="42"/>
      <c r="O2" s="42"/>
      <c r="P2" s="42"/>
      <c r="Q2" s="42"/>
      <c r="R2" s="4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2.75">
      <c r="A3" s="48"/>
      <c r="B3" s="23">
        <v>58.6</v>
      </c>
      <c r="C3" s="12"/>
      <c r="D3" s="24">
        <v>15.9</v>
      </c>
      <c r="E3" s="52" t="s">
        <v>5</v>
      </c>
      <c r="F3" s="46"/>
      <c r="G3" s="42"/>
      <c r="H3" s="19" t="s">
        <v>9</v>
      </c>
      <c r="I3" s="20">
        <v>3</v>
      </c>
      <c r="J3" s="42"/>
      <c r="K3" s="42"/>
      <c r="L3" s="42"/>
      <c r="M3" s="42"/>
      <c r="N3" s="42"/>
      <c r="O3" s="42"/>
      <c r="P3" s="42"/>
      <c r="Q3" s="42"/>
      <c r="R3" s="44"/>
      <c r="T3" s="54"/>
      <c r="U3" s="55" t="s">
        <v>52</v>
      </c>
      <c r="V3" s="56">
        <v>43.3</v>
      </c>
      <c r="W3" s="57"/>
      <c r="X3" s="58" t="s">
        <v>53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54"/>
    </row>
    <row r="4" spans="1:35" ht="12.75">
      <c r="A4" s="48"/>
      <c r="B4" s="23">
        <v>52.8</v>
      </c>
      <c r="C4" s="12"/>
      <c r="D4" s="24">
        <v>19.7</v>
      </c>
      <c r="E4" s="53"/>
      <c r="F4" s="46"/>
      <c r="G4" s="42"/>
      <c r="H4" s="19" t="s">
        <v>10</v>
      </c>
      <c r="I4" s="20">
        <v>6</v>
      </c>
      <c r="J4" s="42"/>
      <c r="K4" s="42"/>
      <c r="L4" s="42"/>
      <c r="M4" s="42"/>
      <c r="N4" s="42"/>
      <c r="O4" s="42"/>
      <c r="P4" s="42"/>
      <c r="Q4" s="42"/>
      <c r="R4" s="44"/>
      <c r="T4" s="54"/>
      <c r="U4" s="60" t="s">
        <v>30</v>
      </c>
      <c r="V4" s="61">
        <v>14.1</v>
      </c>
      <c r="W4" s="62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54"/>
    </row>
    <row r="5" spans="1:35" ht="12.75">
      <c r="A5" s="48"/>
      <c r="B5" s="23">
        <v>38.8</v>
      </c>
      <c r="C5" s="12"/>
      <c r="D5" s="24">
        <v>22.9</v>
      </c>
      <c r="E5" s="52" t="s">
        <v>6</v>
      </c>
      <c r="F5" s="46"/>
      <c r="G5" s="42"/>
      <c r="H5" s="19" t="s">
        <v>11</v>
      </c>
      <c r="I5" s="20">
        <v>10</v>
      </c>
      <c r="J5" s="42"/>
      <c r="K5" s="42"/>
      <c r="L5" s="42"/>
      <c r="M5" s="42"/>
      <c r="N5" s="42"/>
      <c r="O5" s="42"/>
      <c r="P5" s="42"/>
      <c r="Q5" s="42"/>
      <c r="R5" s="44"/>
      <c r="T5" s="65"/>
      <c r="U5" s="66" t="s">
        <v>51</v>
      </c>
      <c r="V5" s="67" t="s">
        <v>38</v>
      </c>
      <c r="W5" s="67" t="s">
        <v>39</v>
      </c>
      <c r="X5" s="67" t="s">
        <v>40</v>
      </c>
      <c r="Y5" s="67" t="s">
        <v>41</v>
      </c>
      <c r="Z5" s="67" t="s">
        <v>42</v>
      </c>
      <c r="AA5" s="67" t="s">
        <v>43</v>
      </c>
      <c r="AB5" s="67" t="s">
        <v>44</v>
      </c>
      <c r="AC5" s="67" t="s">
        <v>45</v>
      </c>
      <c r="AD5" s="67" t="s">
        <v>46</v>
      </c>
      <c r="AE5" s="67" t="s">
        <v>47</v>
      </c>
      <c r="AF5" s="67" t="s">
        <v>48</v>
      </c>
      <c r="AG5" s="67" t="s">
        <v>49</v>
      </c>
      <c r="AH5" s="68" t="s">
        <v>50</v>
      </c>
      <c r="AI5" s="65"/>
    </row>
    <row r="6" spans="1:35" ht="12.75">
      <c r="A6" s="48"/>
      <c r="B6" s="23">
        <v>22.9</v>
      </c>
      <c r="C6" s="12"/>
      <c r="D6" s="24">
        <v>29.9</v>
      </c>
      <c r="E6" s="53"/>
      <c r="F6" s="46"/>
      <c r="G6" s="42"/>
      <c r="H6" s="19" t="s">
        <v>12</v>
      </c>
      <c r="I6" s="20">
        <v>2</v>
      </c>
      <c r="J6" s="42"/>
      <c r="K6" s="42"/>
      <c r="L6" s="42"/>
      <c r="M6" s="42"/>
      <c r="N6" s="42"/>
      <c r="O6" s="42"/>
      <c r="P6" s="42"/>
      <c r="Q6" s="42"/>
      <c r="R6" s="44"/>
      <c r="T6" s="54"/>
      <c r="U6" s="69" t="s">
        <v>31</v>
      </c>
      <c r="V6" s="70">
        <f>$C$2-(3*$C$3)</f>
        <v>0</v>
      </c>
      <c r="W6" s="70">
        <f>$C$2-(2.5*$C$3)</f>
        <v>0</v>
      </c>
      <c r="X6" s="70">
        <f>$C$2-(2*$C$3)</f>
        <v>0</v>
      </c>
      <c r="Y6" s="70">
        <f>$C$2-(1.5*$C$3)</f>
        <v>0</v>
      </c>
      <c r="Z6" s="70">
        <f>$C$2-($C$3)</f>
        <v>0</v>
      </c>
      <c r="AA6" s="70">
        <f>$C$2-(0.5*$C$3)</f>
        <v>0</v>
      </c>
      <c r="AB6" s="70">
        <f>$C$2-(0*$C$3)</f>
        <v>0</v>
      </c>
      <c r="AC6" s="70">
        <f>$C$2+(0.5*$C$3)</f>
        <v>0</v>
      </c>
      <c r="AD6" s="70">
        <f>$C$2+($C$3)</f>
        <v>0</v>
      </c>
      <c r="AE6" s="70">
        <f>$C$2+(1.5*$C$3)</f>
        <v>0</v>
      </c>
      <c r="AF6" s="70">
        <f>$C$2+(2*$C$3)</f>
        <v>0</v>
      </c>
      <c r="AG6" s="70">
        <f>$C$2+(2.5*$C$3)</f>
        <v>0</v>
      </c>
      <c r="AH6" s="71">
        <f>$C$2+(3*$C$3)</f>
        <v>0</v>
      </c>
      <c r="AI6" s="54"/>
    </row>
    <row r="7" spans="1:35" ht="13.5" thickBot="1">
      <c r="A7" s="48"/>
      <c r="B7" s="23">
        <v>60.4</v>
      </c>
      <c r="C7" s="12"/>
      <c r="D7" s="24">
        <v>32.3</v>
      </c>
      <c r="E7" s="53"/>
      <c r="F7" s="46"/>
      <c r="G7" s="42"/>
      <c r="H7" s="21" t="s">
        <v>13</v>
      </c>
      <c r="I7" s="22">
        <v>0</v>
      </c>
      <c r="J7" s="42"/>
      <c r="K7" s="42"/>
      <c r="L7" s="42"/>
      <c r="M7" s="42"/>
      <c r="N7" s="42"/>
      <c r="O7" s="42"/>
      <c r="P7" s="42"/>
      <c r="Q7" s="42"/>
      <c r="R7" s="44"/>
      <c r="T7" s="54"/>
      <c r="U7" s="69" t="s">
        <v>32</v>
      </c>
      <c r="V7" s="72" t="e">
        <f aca="true" t="shared" si="0" ref="V7:AH7">V33*$C$34</f>
        <v>#DIV/0!</v>
      </c>
      <c r="W7" s="72" t="e">
        <f t="shared" si="0"/>
        <v>#DIV/0!</v>
      </c>
      <c r="X7" s="72" t="e">
        <f t="shared" si="0"/>
        <v>#DIV/0!</v>
      </c>
      <c r="Y7" s="72" t="e">
        <f t="shared" si="0"/>
        <v>#DIV/0!</v>
      </c>
      <c r="Z7" s="72" t="e">
        <f t="shared" si="0"/>
        <v>#DIV/0!</v>
      </c>
      <c r="AA7" s="72" t="e">
        <f t="shared" si="0"/>
        <v>#DIV/0!</v>
      </c>
      <c r="AB7" s="72" t="e">
        <f t="shared" si="0"/>
        <v>#DIV/0!</v>
      </c>
      <c r="AC7" s="72" t="e">
        <f t="shared" si="0"/>
        <v>#DIV/0!</v>
      </c>
      <c r="AD7" s="72" t="e">
        <f t="shared" si="0"/>
        <v>#DIV/0!</v>
      </c>
      <c r="AE7" s="72" t="e">
        <f t="shared" si="0"/>
        <v>#DIV/0!</v>
      </c>
      <c r="AF7" s="72" t="e">
        <f t="shared" si="0"/>
        <v>#DIV/0!</v>
      </c>
      <c r="AG7" s="72" t="e">
        <f t="shared" si="0"/>
        <v>#DIV/0!</v>
      </c>
      <c r="AH7" s="73" t="e">
        <f t="shared" si="0"/>
        <v>#DIV/0!</v>
      </c>
      <c r="AI7" s="54"/>
    </row>
    <row r="8" spans="1:35" ht="12.75">
      <c r="A8" s="48"/>
      <c r="B8" s="23">
        <v>19.7</v>
      </c>
      <c r="C8" s="12"/>
      <c r="D8" s="24">
        <v>37.2</v>
      </c>
      <c r="E8" s="53"/>
      <c r="F8" s="4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4"/>
      <c r="T8" s="54"/>
      <c r="U8" s="74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  <c r="AI8" s="54"/>
    </row>
    <row r="9" spans="1:35" ht="12.75">
      <c r="A9" s="48"/>
      <c r="B9" s="23">
        <v>53.6</v>
      </c>
      <c r="C9" s="12"/>
      <c r="D9" s="24">
        <v>38.8</v>
      </c>
      <c r="E9" s="53"/>
      <c r="F9" s="46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4"/>
      <c r="T9" s="54"/>
      <c r="U9" s="74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54"/>
    </row>
    <row r="10" spans="1:35" ht="12.75">
      <c r="A10" s="48"/>
      <c r="B10" s="23">
        <v>41.2</v>
      </c>
      <c r="C10" s="12"/>
      <c r="D10" s="24">
        <v>40</v>
      </c>
      <c r="E10" s="53"/>
      <c r="F10" s="4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4"/>
      <c r="T10" s="54"/>
      <c r="U10" s="74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8"/>
      <c r="AI10" s="54"/>
    </row>
    <row r="11" spans="1:35" ht="12.75">
      <c r="A11" s="48"/>
      <c r="B11" s="23">
        <v>40.3</v>
      </c>
      <c r="C11" s="12"/>
      <c r="D11" s="24">
        <v>40.3</v>
      </c>
      <c r="E11" s="52" t="s">
        <v>7</v>
      </c>
      <c r="F11" s="4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4"/>
      <c r="T11" s="54"/>
      <c r="U11" s="74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8"/>
      <c r="AI11" s="54"/>
    </row>
    <row r="12" spans="1:35" ht="12.75">
      <c r="A12" s="48"/>
      <c r="B12" s="23">
        <v>15.9</v>
      </c>
      <c r="C12" s="12"/>
      <c r="D12" s="24">
        <v>41.2</v>
      </c>
      <c r="E12" s="53"/>
      <c r="F12" s="4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T12" s="54"/>
      <c r="U12" s="74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8"/>
      <c r="AI12" s="54"/>
    </row>
    <row r="13" spans="1:35" ht="12.75">
      <c r="A13" s="48"/>
      <c r="B13" s="23">
        <v>52.2</v>
      </c>
      <c r="C13" s="12"/>
      <c r="D13" s="24">
        <v>44</v>
      </c>
      <c r="E13" s="53"/>
      <c r="F13" s="4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4"/>
      <c r="T13" s="54"/>
      <c r="U13" s="74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54"/>
    </row>
    <row r="14" spans="1:35" ht="12.75">
      <c r="A14" s="48"/>
      <c r="B14" s="23">
        <v>29.9</v>
      </c>
      <c r="C14" s="12"/>
      <c r="D14" s="24">
        <v>47.8</v>
      </c>
      <c r="E14" s="53"/>
      <c r="F14" s="46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4"/>
      <c r="T14" s="54"/>
      <c r="U14" s="74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  <c r="AI14" s="54"/>
    </row>
    <row r="15" spans="1:35" ht="12.75">
      <c r="A15" s="48"/>
      <c r="B15" s="23">
        <v>37.2</v>
      </c>
      <c r="C15" s="12"/>
      <c r="D15" s="24">
        <v>52.2</v>
      </c>
      <c r="E15" s="53"/>
      <c r="F15" s="46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4"/>
      <c r="T15" s="54"/>
      <c r="U15" s="74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I15" s="54"/>
    </row>
    <row r="16" spans="1:35" ht="12.75">
      <c r="A16" s="48"/>
      <c r="B16" s="23">
        <v>57.7</v>
      </c>
      <c r="C16" s="12"/>
      <c r="D16" s="24">
        <v>52.8</v>
      </c>
      <c r="E16" s="53"/>
      <c r="F16" s="4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4"/>
      <c r="T16" s="54"/>
      <c r="U16" s="74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54"/>
    </row>
    <row r="17" spans="1:35" ht="12.75">
      <c r="A17" s="48"/>
      <c r="B17" s="23">
        <v>53.1</v>
      </c>
      <c r="C17" s="12"/>
      <c r="D17" s="24">
        <v>53.1</v>
      </c>
      <c r="E17" s="53"/>
      <c r="F17" s="46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T17" s="54"/>
      <c r="U17" s="74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54"/>
    </row>
    <row r="18" spans="1:35" ht="12.75">
      <c r="A18" s="48"/>
      <c r="B18" s="23">
        <v>32.3</v>
      </c>
      <c r="C18" s="12"/>
      <c r="D18" s="24">
        <v>53.6</v>
      </c>
      <c r="E18" s="53"/>
      <c r="F18" s="46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T18" s="54"/>
      <c r="U18" s="74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8"/>
      <c r="AI18" s="54"/>
    </row>
    <row r="19" spans="1:35" ht="12.75">
      <c r="A19" s="48"/>
      <c r="B19" s="23">
        <v>47.8</v>
      </c>
      <c r="C19" s="12"/>
      <c r="D19" s="24">
        <v>57.7</v>
      </c>
      <c r="E19" s="53"/>
      <c r="F19" s="46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T19" s="54"/>
      <c r="U19" s="74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  <c r="AI19" s="54"/>
    </row>
    <row r="20" spans="1:35" ht="12.75">
      <c r="A20" s="48"/>
      <c r="B20" s="23">
        <v>44</v>
      </c>
      <c r="C20" s="12"/>
      <c r="D20" s="24">
        <v>58.6</v>
      </c>
      <c r="E20" s="53"/>
      <c r="F20" s="46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T20" s="54"/>
      <c r="U20" s="74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54"/>
    </row>
    <row r="21" spans="1:35" ht="12.75">
      <c r="A21" s="48"/>
      <c r="B21" s="23">
        <v>66.7</v>
      </c>
      <c r="C21" s="12"/>
      <c r="D21" s="24">
        <v>60.4</v>
      </c>
      <c r="E21" s="52" t="s">
        <v>8</v>
      </c>
      <c r="F21" s="46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T21" s="54"/>
      <c r="U21" s="74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54"/>
    </row>
    <row r="22" spans="1:35" ht="12.75">
      <c r="A22" s="48"/>
      <c r="B22" s="23">
        <v>40</v>
      </c>
      <c r="C22" s="12"/>
      <c r="D22" s="24">
        <v>66.7</v>
      </c>
      <c r="E22" s="53"/>
      <c r="F22" s="46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T22" s="54"/>
      <c r="U22" s="74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54"/>
    </row>
    <row r="23" spans="1:35" ht="13.5" thickBot="1">
      <c r="A23" s="48"/>
      <c r="B23" s="10"/>
      <c r="C23" s="12"/>
      <c r="D23" s="15"/>
      <c r="E23" s="16" t="s">
        <v>18</v>
      </c>
      <c r="F23" s="46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T23" s="54"/>
      <c r="U23" s="74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54"/>
    </row>
    <row r="24" spans="1:35" ht="12.75">
      <c r="A24" s="48"/>
      <c r="B24" s="49" t="s">
        <v>29</v>
      </c>
      <c r="C24" s="50"/>
      <c r="D24" s="50"/>
      <c r="E24" s="50"/>
      <c r="F24" s="50"/>
      <c r="G24" s="5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T24" s="54"/>
      <c r="U24" s="74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8"/>
      <c r="AI24" s="54"/>
    </row>
    <row r="25" spans="1:35" ht="12.75" customHeight="1">
      <c r="A25" s="48"/>
      <c r="B25" s="50"/>
      <c r="C25" s="50"/>
      <c r="D25" s="50"/>
      <c r="E25" s="50"/>
      <c r="F25" s="50"/>
      <c r="G25" s="5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T25" s="54"/>
      <c r="U25" s="74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54"/>
    </row>
    <row r="26" spans="1:35" ht="12.75">
      <c r="A26" s="48"/>
      <c r="B26" s="50"/>
      <c r="C26" s="50"/>
      <c r="D26" s="50"/>
      <c r="E26" s="50"/>
      <c r="F26" s="50"/>
      <c r="G26" s="50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T26" s="54"/>
      <c r="U26" s="74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54"/>
    </row>
    <row r="27" spans="1:35" ht="13.5" thickBot="1">
      <c r="A27" s="48"/>
      <c r="B27" s="51"/>
      <c r="C27" s="51"/>
      <c r="D27" s="51"/>
      <c r="E27" s="51"/>
      <c r="F27" s="51"/>
      <c r="G27" s="5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T27" s="54"/>
      <c r="U27" s="74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  <c r="AI27" s="54"/>
    </row>
    <row r="28" spans="1:35" ht="12.75">
      <c r="A28" s="48"/>
      <c r="B28" s="2">
        <v>20</v>
      </c>
      <c r="C28" s="3"/>
      <c r="D28" s="26" t="s">
        <v>0</v>
      </c>
      <c r="E28" s="27" t="s">
        <v>24</v>
      </c>
      <c r="F28" s="27"/>
      <c r="G28" s="28"/>
      <c r="H28" s="42"/>
      <c r="I28" s="42"/>
      <c r="J28" s="42"/>
      <c r="K28" s="42"/>
      <c r="L28" s="42"/>
      <c r="M28" s="6">
        <f>QUARTILE(B3:B22,1)</f>
        <v>35.975</v>
      </c>
      <c r="N28" s="35" t="s">
        <v>19</v>
      </c>
      <c r="O28" s="42"/>
      <c r="P28" s="42"/>
      <c r="Q28" s="42"/>
      <c r="R28" s="44"/>
      <c r="T28" s="54"/>
      <c r="U28" s="74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8"/>
      <c r="AI28" s="54"/>
    </row>
    <row r="29" spans="1:35" ht="12.75">
      <c r="A29" s="48"/>
      <c r="B29" s="25">
        <f>SUM(B3:B28)</f>
        <v>885.1</v>
      </c>
      <c r="C29" s="1"/>
      <c r="D29" s="29" t="s">
        <v>1</v>
      </c>
      <c r="E29" s="30" t="s">
        <v>25</v>
      </c>
      <c r="F29" s="30"/>
      <c r="G29" s="31"/>
      <c r="H29" s="42"/>
      <c r="I29" s="42"/>
      <c r="J29" s="42"/>
      <c r="K29" s="42"/>
      <c r="L29" s="42"/>
      <c r="M29" s="7">
        <f>MIN(B3:B22)</f>
        <v>15.9</v>
      </c>
      <c r="N29" s="36" t="s">
        <v>20</v>
      </c>
      <c r="O29" s="42"/>
      <c r="P29" s="42"/>
      <c r="Q29" s="42"/>
      <c r="R29" s="44"/>
      <c r="T29" s="54"/>
      <c r="U29" s="74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/>
      <c r="AI29" s="54"/>
    </row>
    <row r="30" spans="1:35" ht="12.75">
      <c r="A30" s="48"/>
      <c r="B30" s="25">
        <f>AVERAGE(B3:B22)</f>
        <v>43.255</v>
      </c>
      <c r="C30" s="1"/>
      <c r="D30" s="29" t="s">
        <v>2</v>
      </c>
      <c r="E30" s="30" t="s">
        <v>26</v>
      </c>
      <c r="F30" s="30"/>
      <c r="G30" s="31"/>
      <c r="H30" s="42"/>
      <c r="I30" s="42"/>
      <c r="J30" s="42"/>
      <c r="K30" s="42"/>
      <c r="L30" s="42"/>
      <c r="M30" s="7">
        <f>MEDIAN(B3:B22)</f>
        <v>42.6</v>
      </c>
      <c r="N30" s="36" t="s">
        <v>21</v>
      </c>
      <c r="O30" s="42"/>
      <c r="P30" s="42"/>
      <c r="Q30" s="42"/>
      <c r="R30" s="44"/>
      <c r="T30" s="54"/>
      <c r="U30" s="74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8"/>
      <c r="AI30" s="54"/>
    </row>
    <row r="31" spans="1:35" ht="13.5" thickBot="1">
      <c r="A31" s="48"/>
      <c r="B31" s="25">
        <f>STDEV(B3:B22)</f>
        <v>14.1047015304528</v>
      </c>
      <c r="C31" s="1"/>
      <c r="D31" s="29" t="s">
        <v>3</v>
      </c>
      <c r="E31" s="30" t="s">
        <v>27</v>
      </c>
      <c r="F31" s="30"/>
      <c r="G31" s="31"/>
      <c r="H31" s="42"/>
      <c r="I31" s="42"/>
      <c r="J31" s="42"/>
      <c r="K31" s="42"/>
      <c r="L31" s="42"/>
      <c r="M31" s="7">
        <f>MAX(B3:B22)</f>
        <v>66.7</v>
      </c>
      <c r="N31" s="36" t="s">
        <v>22</v>
      </c>
      <c r="O31" s="42"/>
      <c r="P31" s="42"/>
      <c r="Q31" s="42"/>
      <c r="R31" s="44"/>
      <c r="T31" s="54"/>
      <c r="U31" s="79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  <c r="AI31" s="54"/>
    </row>
    <row r="32" spans="1:35" ht="13.5" thickBot="1">
      <c r="A32" s="48"/>
      <c r="B32" s="4">
        <v>5</v>
      </c>
      <c r="C32" s="5"/>
      <c r="D32" s="32" t="s">
        <v>4</v>
      </c>
      <c r="E32" s="33" t="s">
        <v>28</v>
      </c>
      <c r="F32" s="33"/>
      <c r="G32" s="34"/>
      <c r="H32" s="42"/>
      <c r="I32" s="42"/>
      <c r="J32" s="42"/>
      <c r="K32" s="42"/>
      <c r="L32" s="42"/>
      <c r="M32" s="8">
        <f>QUARTILE(B3:B22,3)</f>
        <v>53.225</v>
      </c>
      <c r="N32" s="37" t="s">
        <v>23</v>
      </c>
      <c r="O32" s="42"/>
      <c r="P32" s="42"/>
      <c r="Q32" s="42"/>
      <c r="R32" s="4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6.75" customHeight="1" thickBo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T33" s="54"/>
      <c r="U33" s="82" t="s">
        <v>33</v>
      </c>
      <c r="V33" s="83" t="e">
        <f aca="true" t="shared" si="1" ref="V33:AH33">EXP(V34)</f>
        <v>#DIV/0!</v>
      </c>
      <c r="W33" s="84" t="e">
        <f t="shared" si="1"/>
        <v>#DIV/0!</v>
      </c>
      <c r="X33" s="84" t="e">
        <f t="shared" si="1"/>
        <v>#DIV/0!</v>
      </c>
      <c r="Y33" s="84" t="e">
        <f t="shared" si="1"/>
        <v>#DIV/0!</v>
      </c>
      <c r="Z33" s="84" t="e">
        <f t="shared" si="1"/>
        <v>#DIV/0!</v>
      </c>
      <c r="AA33" s="84" t="e">
        <f t="shared" si="1"/>
        <v>#DIV/0!</v>
      </c>
      <c r="AB33" s="84" t="e">
        <f t="shared" si="1"/>
        <v>#DIV/0!</v>
      </c>
      <c r="AC33" s="84" t="e">
        <f t="shared" si="1"/>
        <v>#DIV/0!</v>
      </c>
      <c r="AD33" s="84" t="e">
        <f t="shared" si="1"/>
        <v>#DIV/0!</v>
      </c>
      <c r="AE33" s="84" t="e">
        <f t="shared" si="1"/>
        <v>#DIV/0!</v>
      </c>
      <c r="AF33" s="84" t="e">
        <f t="shared" si="1"/>
        <v>#DIV/0!</v>
      </c>
      <c r="AG33" s="84" t="e">
        <f t="shared" si="1"/>
        <v>#DIV/0!</v>
      </c>
      <c r="AH33" s="84" t="e">
        <f t="shared" si="1"/>
        <v>#DIV/0!</v>
      </c>
      <c r="AI33" s="54"/>
    </row>
    <row r="34" spans="20:35" ht="12.75">
      <c r="T34" s="54"/>
      <c r="U34" s="82" t="s">
        <v>34</v>
      </c>
      <c r="V34" s="83" t="e">
        <f aca="true" t="shared" si="2" ref="V34:AH34">-(((V6-$C$2)^2)/(2*($C$3)^2))</f>
        <v>#DIV/0!</v>
      </c>
      <c r="W34" s="84" t="e">
        <f t="shared" si="2"/>
        <v>#DIV/0!</v>
      </c>
      <c r="X34" s="84" t="e">
        <f t="shared" si="2"/>
        <v>#DIV/0!</v>
      </c>
      <c r="Y34" s="84" t="e">
        <f t="shared" si="2"/>
        <v>#DIV/0!</v>
      </c>
      <c r="Z34" s="84" t="e">
        <f t="shared" si="2"/>
        <v>#DIV/0!</v>
      </c>
      <c r="AA34" s="84" t="e">
        <f t="shared" si="2"/>
        <v>#DIV/0!</v>
      </c>
      <c r="AB34" s="84" t="e">
        <f t="shared" si="2"/>
        <v>#DIV/0!</v>
      </c>
      <c r="AC34" s="84" t="e">
        <f t="shared" si="2"/>
        <v>#DIV/0!</v>
      </c>
      <c r="AD34" s="84" t="e">
        <f t="shared" si="2"/>
        <v>#DIV/0!</v>
      </c>
      <c r="AE34" s="84" t="e">
        <f t="shared" si="2"/>
        <v>#DIV/0!</v>
      </c>
      <c r="AF34" s="84" t="e">
        <f t="shared" si="2"/>
        <v>#DIV/0!</v>
      </c>
      <c r="AG34" s="84" t="e">
        <f t="shared" si="2"/>
        <v>#DIV/0!</v>
      </c>
      <c r="AH34" s="84" t="e">
        <f t="shared" si="2"/>
        <v>#DIV/0!</v>
      </c>
      <c r="AI34" s="54"/>
    </row>
    <row r="35" spans="20:35" ht="12.75">
      <c r="T35" s="54"/>
      <c r="U35" s="82" t="s">
        <v>35</v>
      </c>
      <c r="V35" s="83" t="e">
        <f>1/(SQRT(V36))</f>
        <v>#DIV/0!</v>
      </c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54"/>
    </row>
    <row r="36" spans="20:35" ht="12.75">
      <c r="T36" s="54"/>
      <c r="U36" s="82" t="s">
        <v>36</v>
      </c>
      <c r="V36" s="85">
        <f>2*3.14159*$C$36</f>
        <v>0</v>
      </c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54"/>
    </row>
    <row r="37" spans="20:35" ht="12.75">
      <c r="T37" s="54"/>
      <c r="U37" s="82" t="s">
        <v>37</v>
      </c>
      <c r="V37" s="85">
        <f>$C$3^2</f>
        <v>0</v>
      </c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54"/>
    </row>
    <row r="38" spans="20:35" ht="12.75"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</sheetData>
  <mergeCells count="6">
    <mergeCell ref="X3:AH4"/>
    <mergeCell ref="B24:G27"/>
    <mergeCell ref="E21:E22"/>
    <mergeCell ref="E3:E4"/>
    <mergeCell ref="E5:E10"/>
    <mergeCell ref="E11:E2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Forster</dc:creator>
  <cp:keywords/>
  <dc:description/>
  <cp:lastModifiedBy>Peter Forster</cp:lastModifiedBy>
  <dcterms:created xsi:type="dcterms:W3CDTF">2012-01-08T09:08:25Z</dcterms:created>
  <cp:category/>
  <cp:version/>
  <cp:contentType/>
  <cp:contentStatus/>
</cp:coreProperties>
</file>